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ssumptions - Input Data For Re" sheetId="1" r:id="rId4"/>
    <sheet name="Financial Plan" sheetId="2" r:id="rId5"/>
  </sheets>
</workbook>
</file>

<file path=xl/sharedStrings.xml><?xml version="1.0" encoding="utf-8"?>
<sst xmlns="http://schemas.openxmlformats.org/spreadsheetml/2006/main" uniqueCount="20">
  <si>
    <t>Input Data For Retirement Model</t>
  </si>
  <si>
    <t>Age Now</t>
  </si>
  <si>
    <t>Age at Retirement</t>
  </si>
  <si>
    <t>Starting Balance</t>
  </si>
  <si>
    <t>Contributions Person 1</t>
  </si>
  <si>
    <t>Contributions Person 2</t>
  </si>
  <si>
    <t>Social Security Person 1</t>
  </si>
  <si>
    <t>Social Security Person 2</t>
  </si>
  <si>
    <t>Social Security COLA</t>
  </si>
  <si>
    <t>Market Return</t>
  </si>
  <si>
    <t>Inflation</t>
  </si>
  <si>
    <t>Expenses</t>
  </si>
  <si/>
  <si>
    <t>Year</t>
  </si>
  <si>
    <t>Age</t>
  </si>
  <si>
    <t>Balance</t>
  </si>
  <si>
    <t>Contributions</t>
  </si>
  <si>
    <t>Rate of Return</t>
  </si>
  <si>
    <t>Soc Sec</t>
  </si>
  <si>
    <t>Total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</si>
</sst>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&quot; &quot;;(&quot;$&quot;#,##0.00)"/>
    <numFmt numFmtId="60" formatCode="#,##0.00%_);[Red]\(#,##0.00%\)"/>
    <numFmt numFmtId="61" formatCode="0.000%"/>
  </numFmts>
  <fonts count="7">
    <font>
      <sz val="10"/>
      <color indexed="8"/>
      <name val="Helvetica"/>
    </font>
    <font>
      <sz val="12"/>
      <color indexed="8"/>
      <name val="Helvetica"/>
    </font>
    <font>
      <b val="1"/>
      <sz val="13"/>
      <color indexed="8"/>
      <name val="Helvetica"/>
    </font>
    <font>
      <sz val="11"/>
      <color indexed="8"/>
      <name val="Calibri"/>
    </font>
    <font>
      <sz val="18"/>
      <color indexed="8"/>
      <name val="Helvetica"/>
    </font>
    <font>
      <sz val="13"/>
      <color indexed="8"/>
      <name val="Helvetica"/>
    </font>
    <font>
      <b val="1"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0" fontId="3" borderId="1" applyNumberFormat="0" applyFont="1" applyFill="0" applyBorder="1" applyAlignment="1" applyProtection="0">
      <alignment vertical="top" wrapText="1"/>
    </xf>
    <xf numFmtId="59" fontId="3" borderId="1" applyNumberFormat="1" applyFont="1" applyFill="0" applyBorder="1" applyAlignment="1" applyProtection="0">
      <alignment vertical="top" wrapText="1"/>
    </xf>
    <xf numFmtId="49" fontId="3" borderId="1" applyNumberFormat="1" applyFont="1" applyFill="0" applyBorder="1" applyAlignment="1" applyProtection="0">
      <alignment vertical="top" wrapText="1"/>
    </xf>
    <xf numFmtId="0" fontId="3" borderId="1" applyNumberFormat="1" applyFont="1" applyFill="0" applyBorder="1" applyAlignment="1" applyProtection="0">
      <alignment vertical="top" wrapText="1"/>
    </xf>
    <xf numFmtId="60" fontId="3" borderId="1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6" fillId="2" borderId="1" applyNumberFormat="1" applyFont="1" applyFill="1" applyBorder="1" applyAlignment="1" applyProtection="0">
      <alignment horizontal="right" vertical="bottom"/>
    </xf>
    <xf numFmtId="49" fontId="6" fillId="2" borderId="1" applyNumberFormat="1" applyFont="1" applyFill="1" applyBorder="1" applyAlignment="1" applyProtection="0">
      <alignment horizontal="center" vertical="bottom"/>
    </xf>
    <xf numFmtId="59" fontId="6" fillId="2" borderId="1" applyNumberFormat="1" applyFont="1" applyFill="1" applyBorder="1" applyAlignment="1" applyProtection="0">
      <alignment horizontal="right" vertical="bottom"/>
    </xf>
    <xf numFmtId="0" fontId="3" fillId="2" borderId="1" applyNumberFormat="0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59" fontId="3" fillId="2" borderId="1" applyNumberFormat="1" applyFont="1" applyFill="1" applyBorder="1" applyAlignment="1" applyProtection="0">
      <alignment vertical="bottom"/>
    </xf>
    <xf numFmtId="59" fontId="3" fillId="3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ffffff"/>
      <rgbColor rgb="ff878787"/>
      <rgbColor rgb="ff357192"/>
      <rgbColor rgb="fff9f9f9"/>
      <rgbColor rgb="fffefb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13168"/>
          <c:y val="0.0649108"/>
          <c:w val="0.881832"/>
          <c:h val="0.730807"/>
        </c:manualLayout>
      </c:layout>
      <c:barChart>
        <c:barDir val="col"/>
        <c:grouping val="clustered"/>
        <c:varyColors val="0"/>
        <c:ser>
          <c:idx val="0"/>
          <c:order val="0"/>
          <c:tx>
            <c:v>Untitled 1</c:v>
          </c:tx>
          <c:spPr>
            <a:solidFill>
              <a:srgbClr val="357193"/>
            </a:solidFill>
            <a:ln w="9525" cap="flat">
              <a:solidFill>
                <a:srgbClr val="F9F9F9"/>
              </a:solidFill>
              <a:prstDash val="solid"/>
              <a:round/>
            </a:ln>
            <a:effectLst>
              <a:outerShdw sx="100000" sy="100000" kx="0" ky="0" algn="tl" rotWithShape="1" blurRad="50800" dist="0" dir="5400000">
                <a:srgbClr val="000000">
                  <a:alpha val="67139"/>
                </a:srgbClr>
              </a:outerShdw>
            </a:effectLst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'Financial Plan'!$B$3:$B$73</c:f>
              <c:strCach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strCache>
            </c:strRef>
          </c:cat>
          <c:val>
            <c:numRef>
              <c:f>'Financial Plan'!$J$3:$J$73</c:f>
              <c:numCache>
                <c:ptCount val="71"/>
                <c:pt idx="0">
                  <c:v>25080.000000</c:v>
                </c:pt>
                <c:pt idx="1">
                  <c:v>51288.600000</c:v>
                </c:pt>
                <c:pt idx="2">
                  <c:v>78676.587000</c:v>
                </c:pt>
                <c:pt idx="3">
                  <c:v>107297.033415</c:v>
                </c:pt>
                <c:pt idx="4">
                  <c:v>137205.399919</c:v>
                </c:pt>
                <c:pt idx="5">
                  <c:v>168459.642915</c:v>
                </c:pt>
                <c:pt idx="6">
                  <c:v>201120.326846</c:v>
                </c:pt>
                <c:pt idx="7">
                  <c:v>235250.741554</c:v>
                </c:pt>
                <c:pt idx="8">
                  <c:v>270917.024924</c:v>
                </c:pt>
                <c:pt idx="9">
                  <c:v>308188.291046</c:v>
                </c:pt>
                <c:pt idx="10">
                  <c:v>347136.764143</c:v>
                </c:pt>
                <c:pt idx="11">
                  <c:v>387837.918529</c:v>
                </c:pt>
                <c:pt idx="12">
                  <c:v>430370.624863</c:v>
                </c:pt>
                <c:pt idx="13">
                  <c:v>474817.302982</c:v>
                </c:pt>
                <c:pt idx="14">
                  <c:v>521264.081616</c:v>
                </c:pt>
                <c:pt idx="15">
                  <c:v>569800.965289</c:v>
                </c:pt>
                <c:pt idx="16">
                  <c:v>620522.008727</c:v>
                </c:pt>
                <c:pt idx="17">
                  <c:v>673525.499120</c:v>
                </c:pt>
                <c:pt idx="18">
                  <c:v>728914.146580</c:v>
                </c:pt>
                <c:pt idx="19">
                  <c:v>786795.283176</c:v>
                </c:pt>
                <c:pt idx="20">
                  <c:v>847281.070919</c:v>
                </c:pt>
                <c:pt idx="21">
                  <c:v>910488.719110</c:v>
                </c:pt>
                <c:pt idx="22">
                  <c:v>976540.711470</c:v>
                </c:pt>
                <c:pt idx="23">
                  <c:v>1045565.043486</c:v>
                </c:pt>
                <c:pt idx="24">
                  <c:v>1117695.470443</c:v>
                </c:pt>
                <c:pt idx="25">
                  <c:v>1193071.766613</c:v>
                </c:pt>
                <c:pt idx="26">
                  <c:v>1271839.996111</c:v>
                </c:pt>
                <c:pt idx="27">
                  <c:v>1354152.795936</c:v>
                </c:pt>
                <c:pt idx="28">
                  <c:v>1440169.671753</c:v>
                </c:pt>
                <c:pt idx="29">
                  <c:v>1530057.306982</c:v>
                </c:pt>
                <c:pt idx="30">
                  <c:v>1623989.885796</c:v>
                </c:pt>
                <c:pt idx="31">
                  <c:v>1722149.430657</c:v>
                </c:pt>
                <c:pt idx="32">
                  <c:v>1824726.155036</c:v>
                </c:pt>
                <c:pt idx="33">
                  <c:v>1931918.832013</c:v>
                </c:pt>
                <c:pt idx="34">
                  <c:v>2043935.179454</c:v>
                </c:pt>
                <c:pt idx="35">
                  <c:v>2160992.262529</c:v>
                </c:pt>
                <c:pt idx="36">
                  <c:v>2283316.914343</c:v>
                </c:pt>
                <c:pt idx="37">
                  <c:v>2285585.858777</c:v>
                </c:pt>
                <c:pt idx="38">
                  <c:v>2284263.017793</c:v>
                </c:pt>
                <c:pt idx="39">
                  <c:v>2279088.504449</c:v>
                </c:pt>
                <c:pt idx="40">
                  <c:v>2269788.250929</c:v>
                </c:pt>
                <c:pt idx="41">
                  <c:v>2256073.308107</c:v>
                </c:pt>
                <c:pt idx="42">
                  <c:v>2237639.112031</c:v>
                </c:pt>
                <c:pt idx="43">
                  <c:v>2214164.715806</c:v>
                </c:pt>
                <c:pt idx="44">
                  <c:v>2185311.985275</c:v>
                </c:pt>
                <c:pt idx="45">
                  <c:v>2150724.756817</c:v>
                </c:pt>
                <c:pt idx="46">
                  <c:v>2110027.955542</c:v>
                </c:pt>
                <c:pt idx="47">
                  <c:v>2062826.672032</c:v>
                </c:pt>
                <c:pt idx="48">
                  <c:v>2008705.195727</c:v>
                </c:pt>
                <c:pt idx="49">
                  <c:v>1947226.002967</c:v>
                </c:pt>
                <c:pt idx="50">
                  <c:v>1842954.697597</c:v>
                </c:pt>
                <c:pt idx="51">
                  <c:v>1728632.201947</c:v>
                </c:pt>
                <c:pt idx="52">
                  <c:v>1603669.430067</c:v>
                </c:pt>
                <c:pt idx="53">
                  <c:v>1467447.353541</c:v>
                </c:pt>
                <c:pt idx="54">
                  <c:v>1319315.568165</c:v>
                </c:pt>
                <c:pt idx="55">
                  <c:v>1158590.793980</c:v>
                </c:pt>
                <c:pt idx="56">
                  <c:v>984555.305599</c:v>
                </c:pt>
                <c:pt idx="57">
                  <c:v>796455.289650</c:v>
                </c:pt>
                <c:pt idx="58">
                  <c:v>593499.125983</c:v>
                </c:pt>
                <c:pt idx="59">
                  <c:v>374855.589167</c:v>
                </c:pt>
                <c:pt idx="60">
                  <c:v>139651.966619</c:v>
                </c:pt>
                <c:pt idx="61">
                  <c:v>0.000000</c:v>
                </c:pt>
                <c:pt idx="62">
                  <c:v>0.000000</c:v>
                </c:pt>
                <c:pt idx="63">
                  <c:v>0.000000</c:v>
                </c:pt>
                <c:pt idx="64">
                  <c:v>0.000000</c:v>
                </c:pt>
                <c:pt idx="65">
                  <c:v>0.000000</c:v>
                </c:pt>
                <c:pt idx="66">
                  <c:v>0.000000</c:v>
                </c:pt>
                <c:pt idx="67">
                  <c:v>0.000000</c:v>
                </c:pt>
                <c:pt idx="68">
                  <c:v>0.000000</c:v>
                </c:pt>
                <c:pt idx="69">
                  <c:v>0.000000</c:v>
                </c:pt>
                <c:pt idx="70">
                  <c:v>0.000000</c:v>
                </c:pt>
              </c:numCache>
            </c:numRef>
          </c:val>
        </c:ser>
        <c:gapWidth val="0"/>
        <c:overlap val="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Helvetica"/>
                  </a:defRPr>
                </a:pPr>
                <a:r>
                  <a:rPr b="0" i="0" strike="noStrike" sz="1800" u="none">
                    <a:solidFill>
                      <a:srgbClr val="000000"/>
                    </a:solidFill>
                    <a:latin typeface="Helvetica"/>
                  </a:rPr>
                  <a:t>Age In Years</a:t>
                </a:r>
              </a:p>
            </c:rich>
          </c:tx>
          <c:layout/>
          <c:overlay val="1"/>
        </c:title>
        <c:numFmt formatCode="0.000%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&quot;$&quot;#,##0_);\(&quot;$&quot;#,##0\)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between"/>
        <c:majorUnit val="600000"/>
        <c:minorUnit val="30000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76</xdr:row>
      <xdr:rowOff>17738</xdr:rowOff>
    </xdr:from>
    <xdr:to>
      <xdr:col>15</xdr:col>
      <xdr:colOff>491579</xdr:colOff>
      <xdr:row>98</xdr:row>
      <xdr:rowOff>131107</xdr:rowOff>
    </xdr:to>
    <xdr:graphicFrame>
      <xdr:nvGraphicFramePr>
        <xdr:cNvPr id="2" name="Chart 2"/>
        <xdr:cNvGraphicFramePr/>
      </xdr:nvGraphicFramePr>
      <xdr:xfrm>
        <a:off x="0" y="14495738"/>
        <a:ext cx="12129939" cy="4304370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18"/>
  <sheetViews>
    <sheetView workbookViewId="0" showGridLines="0" defaultGridColor="1"/>
  </sheetViews>
  <sheetFormatPr defaultColWidth="16.3333" defaultRowHeight="12" customHeight="1" outlineLevelRow="0" outlineLevelCol="0"/>
  <cols>
    <col min="1" max="1" width="29.2266" style="1" customWidth="1"/>
    <col min="2" max="2" width="16.3516" style="1" customWidth="1"/>
    <col min="3" max="3" width="16.3516" style="1" customWidth="1"/>
    <col min="4" max="256" width="16.3516" style="1" customWidth="1"/>
  </cols>
  <sheetData>
    <row r="1" ht="16" customHeight="1">
      <c r="A1" t="s" s="2">
        <v>0</v>
      </c>
      <c r="B1" s="2"/>
      <c r="C1" s="2"/>
    </row>
    <row r="2" ht="15" customHeight="1">
      <c r="A2" s="3"/>
      <c r="B2" s="4"/>
      <c r="C2" s="4"/>
    </row>
    <row r="3" ht="15" customHeight="1">
      <c r="A3" t="s" s="5">
        <v>1</v>
      </c>
      <c r="B3" s="6">
        <v>30</v>
      </c>
      <c r="C3" s="4"/>
    </row>
    <row r="4" ht="15" customHeight="1">
      <c r="A4" t="s" s="5">
        <v>2</v>
      </c>
      <c r="B4" s="6">
        <v>67</v>
      </c>
      <c r="C4" s="4"/>
    </row>
    <row r="5" ht="15" customHeight="1">
      <c r="A5" s="3"/>
      <c r="B5" s="4"/>
      <c r="C5" s="4"/>
    </row>
    <row r="6" ht="15" customHeight="1">
      <c r="A6" t="s" s="5">
        <v>3</v>
      </c>
      <c r="B6" s="4">
        <v>0</v>
      </c>
      <c r="C6" s="4"/>
    </row>
    <row r="7" ht="15" customHeight="1">
      <c r="A7" s="3"/>
      <c r="B7" s="4"/>
      <c r="C7" s="4"/>
    </row>
    <row r="8" ht="15" customHeight="1">
      <c r="A8" t="s" s="5">
        <v>4</v>
      </c>
      <c r="B8" s="4">
        <v>1200</v>
      </c>
      <c r="C8" s="4">
        <f>B8*12</f>
        <v>14400</v>
      </c>
    </row>
    <row r="9" ht="15" customHeight="1">
      <c r="A9" t="s" s="5">
        <v>5</v>
      </c>
      <c r="B9" s="4">
        <v>800</v>
      </c>
      <c r="C9" s="4">
        <f>B9*12</f>
        <v>9600</v>
      </c>
    </row>
    <row r="10" ht="15" customHeight="1">
      <c r="A10" s="3"/>
      <c r="B10" s="4"/>
      <c r="C10" s="4"/>
    </row>
    <row r="11" ht="15" customHeight="1">
      <c r="A11" t="s" s="5">
        <v>6</v>
      </c>
      <c r="B11" s="4">
        <v>2900</v>
      </c>
      <c r="C11" s="4">
        <f>B11*12</f>
        <v>34800</v>
      </c>
    </row>
    <row r="12" ht="15" customHeight="1">
      <c r="A12" t="s" s="5">
        <v>7</v>
      </c>
      <c r="B12" s="4">
        <v>2000</v>
      </c>
      <c r="C12" s="4">
        <f>B12*12</f>
        <v>24000</v>
      </c>
    </row>
    <row r="13" ht="15" customHeight="1">
      <c r="A13" t="s" s="5">
        <v>8</v>
      </c>
      <c r="B13" s="7">
        <v>0.005</v>
      </c>
      <c r="C13" s="4"/>
    </row>
    <row r="14" ht="15" customHeight="1">
      <c r="A14" s="5"/>
      <c r="B14" s="4"/>
      <c r="C14" s="4"/>
    </row>
    <row r="15" ht="15" customHeight="1">
      <c r="A15" t="s" s="5">
        <v>9</v>
      </c>
      <c r="B15" s="7">
        <v>0.06</v>
      </c>
      <c r="C15" s="4"/>
    </row>
    <row r="16" ht="15" customHeight="1">
      <c r="A16" t="s" s="5">
        <v>10</v>
      </c>
      <c r="B16" s="7">
        <v>0.025</v>
      </c>
      <c r="C16" s="4"/>
    </row>
    <row r="17" ht="15" customHeight="1">
      <c r="A17" s="3"/>
      <c r="B17" s="4"/>
      <c r="C17" s="4"/>
    </row>
    <row r="18" ht="15" customHeight="1">
      <c r="A18" t="s" s="5">
        <v>11</v>
      </c>
      <c r="B18" s="4"/>
      <c r="C18" s="4">
        <v>64000</v>
      </c>
    </row>
  </sheetData>
  <mergeCells count="1">
    <mergeCell ref="A1:C1"/>
  </mergeCells>
  <conditionalFormatting sqref="B2:C18">
    <cfRule type="cellIs" dxfId="0" priority="1" operator="less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J73"/>
  <sheetViews>
    <sheetView workbookViewId="0" showGridLines="0" defaultGridColor="1"/>
  </sheetViews>
  <sheetFormatPr defaultColWidth="8.83333" defaultRowHeight="15" customHeight="1" outlineLevelRow="0" outlineLevelCol="0"/>
  <cols>
    <col min="1" max="1" width="6.5" style="8" customWidth="1"/>
    <col min="2" max="2" width="6" style="8" customWidth="1"/>
    <col min="3" max="3" width="15.5" style="8" customWidth="1"/>
    <col min="4" max="4" width="12.6719" style="8" customWidth="1"/>
    <col min="5" max="5" width="13.6719" style="8" customWidth="1"/>
    <col min="6" max="6" width="14.8516" style="8" customWidth="1"/>
    <col min="7" max="7" width="1.71094" style="8" customWidth="1"/>
    <col min="8" max="8" width="12" style="8" customWidth="1"/>
    <col min="9" max="9" width="12.8672" style="8" customWidth="1"/>
    <col min="10" max="10" width="12.8672" style="8" customWidth="1"/>
    <col min="11" max="256" width="8.85156" style="8" customWidth="1"/>
  </cols>
  <sheetData>
    <row r="1" ht="15" customHeight="1">
      <c r="A1" t="s" s="9">
        <v>13</v>
      </c>
      <c r="B1" t="s" s="9">
        <v>14</v>
      </c>
      <c r="C1" t="s" s="9">
        <v>15</v>
      </c>
      <c r="D1" t="s" s="9">
        <v>16</v>
      </c>
      <c r="E1" t="s" s="10">
        <v>17</v>
      </c>
      <c r="F1" t="s" s="9">
        <v>15</v>
      </c>
      <c r="G1" s="11"/>
      <c r="H1" t="s" s="9">
        <v>11</v>
      </c>
      <c r="I1" t="s" s="9">
        <v>18</v>
      </c>
      <c r="J1" t="s" s="9">
        <v>19</v>
      </c>
    </row>
    <row r="2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ht="15" customHeight="1">
      <c r="A3" s="13">
        <v>2017</v>
      </c>
      <c r="B3" s="13">
        <f>'Assumptions - Input Data For Re'!B3</f>
        <v>30</v>
      </c>
      <c r="C3" s="14">
        <f>'Assumptions - Input Data For Re'!B6</f>
        <v>0</v>
      </c>
      <c r="D3" s="14">
        <f t="shared" si="2" ref="D3:D39">'Assumptions - Input Data For Re'!$C$8+'Assumptions - Input Data For Re'!$C$9</f>
        <v>24000</v>
      </c>
      <c r="E3" s="14">
        <f>(C3+D3)*'Assumptions - Input Data For Re'!$B$15*0.75</f>
        <v>1080</v>
      </c>
      <c r="F3" s="14">
        <f>SUM(C3:E3)</f>
        <v>25080</v>
      </c>
      <c r="G3" s="12"/>
      <c r="H3" s="14">
        <v>0</v>
      </c>
      <c r="I3" s="14">
        <v>0</v>
      </c>
      <c r="J3" s="14">
        <f>IF(F3-H3+I3&lt;0,0,F3-H3+I3)</f>
        <v>25080</v>
      </c>
    </row>
    <row r="4" ht="15" customHeight="1">
      <c r="A4" s="13">
        <f>A3+1</f>
        <v>2018</v>
      </c>
      <c r="B4" s="13">
        <f>B3+1</f>
        <v>31</v>
      </c>
      <c r="C4" s="14">
        <f>J3</f>
        <v>25080</v>
      </c>
      <c r="D4" s="14">
        <f t="shared" si="2"/>
        <v>24000</v>
      </c>
      <c r="E4" s="14">
        <f>(C4+D4)*'Assumptions - Input Data For Re'!$B$15*0.75</f>
        <v>2208.6</v>
      </c>
      <c r="F4" s="14">
        <f>SUM(C4:E4)</f>
        <v>51288.6</v>
      </c>
      <c r="G4" s="12"/>
      <c r="H4" s="14">
        <v>0</v>
      </c>
      <c r="I4" s="14">
        <v>0</v>
      </c>
      <c r="J4" s="14">
        <f>IF(F4-H4+I4&lt;0,0,F4-H4+I4)</f>
        <v>51288.6</v>
      </c>
    </row>
    <row r="5" ht="15" customHeight="1">
      <c r="A5" s="13">
        <f>A4+1</f>
        <v>2019</v>
      </c>
      <c r="B5" s="13">
        <f>B4+1</f>
        <v>32</v>
      </c>
      <c r="C5" s="14">
        <f>J4</f>
        <v>51288.6</v>
      </c>
      <c r="D5" s="14">
        <f t="shared" si="2"/>
        <v>24000</v>
      </c>
      <c r="E5" s="14">
        <f>(C5+D5)*'Assumptions - Input Data For Re'!$B$15*0.75</f>
        <v>3387.987</v>
      </c>
      <c r="F5" s="14">
        <f>SUM(C5:E5)</f>
        <v>78676.587</v>
      </c>
      <c r="G5" s="12"/>
      <c r="H5" s="14">
        <v>0</v>
      </c>
      <c r="I5" s="14">
        <v>0</v>
      </c>
      <c r="J5" s="14">
        <f>IF(F5-H5+I5&lt;0,0,F5-H5+I5)</f>
        <v>78676.587</v>
      </c>
    </row>
    <row r="6" ht="15" customHeight="1">
      <c r="A6" s="13">
        <f>A5+1</f>
        <v>2020</v>
      </c>
      <c r="B6" s="13">
        <f>B5+1</f>
        <v>33</v>
      </c>
      <c r="C6" s="14">
        <f>J5</f>
        <v>78676.587</v>
      </c>
      <c r="D6" s="14">
        <f t="shared" si="2"/>
        <v>24000</v>
      </c>
      <c r="E6" s="14">
        <f>(C6+D6)*'Assumptions - Input Data For Re'!$B$15*0.75</f>
        <v>4620.446415</v>
      </c>
      <c r="F6" s="14">
        <f>SUM(C6:E6)</f>
        <v>107297.033415</v>
      </c>
      <c r="G6" s="12"/>
      <c r="H6" s="14">
        <v>0</v>
      </c>
      <c r="I6" s="14">
        <v>0</v>
      </c>
      <c r="J6" s="14">
        <f>IF(F6-H6+I6&lt;0,0,F6-H6+I6)</f>
        <v>107297.033415</v>
      </c>
    </row>
    <row r="7" ht="15" customHeight="1">
      <c r="A7" s="13">
        <f>A6+1</f>
        <v>2021</v>
      </c>
      <c r="B7" s="13">
        <f>B6+1</f>
        <v>34</v>
      </c>
      <c r="C7" s="14">
        <f>J6</f>
        <v>107297.033415</v>
      </c>
      <c r="D7" s="14">
        <f t="shared" si="2"/>
        <v>24000</v>
      </c>
      <c r="E7" s="14">
        <f>(C7+D7)*'Assumptions - Input Data For Re'!$B$15*0.75</f>
        <v>5908.366503675</v>
      </c>
      <c r="F7" s="14">
        <f>SUM(C7:E7)</f>
        <v>137205.399918675</v>
      </c>
      <c r="G7" s="12"/>
      <c r="H7" s="14">
        <v>0</v>
      </c>
      <c r="I7" s="14">
        <v>0</v>
      </c>
      <c r="J7" s="14">
        <f>IF(F7-H7+I7&lt;0,0,F7-H7+I7)</f>
        <v>137205.399918675</v>
      </c>
    </row>
    <row r="8" ht="15" customHeight="1">
      <c r="A8" s="13">
        <f>A7+1</f>
        <v>2022</v>
      </c>
      <c r="B8" s="13">
        <f>B7+1</f>
        <v>35</v>
      </c>
      <c r="C8" s="14">
        <f>J7</f>
        <v>137205.399918675</v>
      </c>
      <c r="D8" s="14">
        <f t="shared" si="2"/>
        <v>24000</v>
      </c>
      <c r="E8" s="14">
        <f>(C8+D8)*'Assumptions - Input Data For Re'!$B$15*0.75</f>
        <v>7254.242996340376</v>
      </c>
      <c r="F8" s="14">
        <f>SUM(C8:E8)</f>
        <v>168459.6429150154</v>
      </c>
      <c r="G8" s="12"/>
      <c r="H8" s="14">
        <v>0</v>
      </c>
      <c r="I8" s="14">
        <v>0</v>
      </c>
      <c r="J8" s="14">
        <f>IF(F8-H8+I8&lt;0,0,F8-H8+I8)</f>
        <v>168459.6429150154</v>
      </c>
    </row>
    <row r="9" ht="15" customHeight="1">
      <c r="A9" s="13">
        <f>A8+1</f>
        <v>2023</v>
      </c>
      <c r="B9" s="13">
        <f>B8+1</f>
        <v>36</v>
      </c>
      <c r="C9" s="14">
        <f>J8</f>
        <v>168459.6429150154</v>
      </c>
      <c r="D9" s="14">
        <f t="shared" si="2"/>
        <v>24000</v>
      </c>
      <c r="E9" s="14">
        <f>(C9+D9)*'Assumptions - Input Data For Re'!$B$15*0.75</f>
        <v>8660.683931175692</v>
      </c>
      <c r="F9" s="14">
        <f>SUM(C9:E9)</f>
        <v>201120.3268461911</v>
      </c>
      <c r="G9" s="12"/>
      <c r="H9" s="14">
        <v>0</v>
      </c>
      <c r="I9" s="14">
        <v>0</v>
      </c>
      <c r="J9" s="14">
        <f>IF(F9-H9+I9&lt;0,0,F9-H9+I9)</f>
        <v>201120.3268461911</v>
      </c>
    </row>
    <row r="10" ht="15" customHeight="1">
      <c r="A10" s="13">
        <f>A9+1</f>
        <v>2024</v>
      </c>
      <c r="B10" s="13">
        <f>B9+1</f>
        <v>37</v>
      </c>
      <c r="C10" s="14">
        <f>J9</f>
        <v>201120.3268461911</v>
      </c>
      <c r="D10" s="14">
        <f t="shared" si="2"/>
        <v>24000</v>
      </c>
      <c r="E10" s="14">
        <f>(C10+D10)*'Assumptions - Input Data For Re'!$B$15*0.75</f>
        <v>10130.4147080786</v>
      </c>
      <c r="F10" s="14">
        <f>SUM(C10:E10)</f>
        <v>235250.7415542697</v>
      </c>
      <c r="G10" s="12"/>
      <c r="H10" s="14">
        <v>0</v>
      </c>
      <c r="I10" s="14">
        <v>0</v>
      </c>
      <c r="J10" s="14">
        <f>IF(F10-H10+I10&lt;0,0,F10-H10+I10)</f>
        <v>235250.7415542697</v>
      </c>
    </row>
    <row r="11" ht="15" customHeight="1">
      <c r="A11" s="13">
        <f>A10+1</f>
        <v>2025</v>
      </c>
      <c r="B11" s="13">
        <f>B10+1</f>
        <v>38</v>
      </c>
      <c r="C11" s="14">
        <f>J10</f>
        <v>235250.7415542697</v>
      </c>
      <c r="D11" s="14">
        <f t="shared" si="2"/>
        <v>24000</v>
      </c>
      <c r="E11" s="14">
        <f>(C11+D11)*'Assumptions - Input Data For Re'!$B$15*0.75</f>
        <v>11666.283369942135</v>
      </c>
      <c r="F11" s="14">
        <f>SUM(C11:E11)</f>
        <v>270917.0249242118</v>
      </c>
      <c r="G11" s="12"/>
      <c r="H11" s="14">
        <v>0</v>
      </c>
      <c r="I11" s="14">
        <v>0</v>
      </c>
      <c r="J11" s="14">
        <f>IF(F11-H11+I11&lt;0,0,F11-H11+I11)</f>
        <v>270917.0249242118</v>
      </c>
    </row>
    <row r="12" ht="15" customHeight="1">
      <c r="A12" s="13">
        <f>A11+1</f>
        <v>2026</v>
      </c>
      <c r="B12" s="13">
        <f>B11+1</f>
        <v>39</v>
      </c>
      <c r="C12" s="14">
        <f>J11</f>
        <v>270917.0249242118</v>
      </c>
      <c r="D12" s="14">
        <f t="shared" si="2"/>
        <v>24000</v>
      </c>
      <c r="E12" s="14">
        <f>(C12+D12)*'Assumptions - Input Data For Re'!$B$15*0.75</f>
        <v>13271.266121589533</v>
      </c>
      <c r="F12" s="14">
        <f>SUM(C12:E12)</f>
        <v>308188.2910458014</v>
      </c>
      <c r="G12" s="12"/>
      <c r="H12" s="14">
        <v>0</v>
      </c>
      <c r="I12" s="14">
        <v>0</v>
      </c>
      <c r="J12" s="14">
        <f>IF(F12-H12+I12&lt;0,0,F12-H12+I12)</f>
        <v>308188.2910458014</v>
      </c>
    </row>
    <row r="13" ht="15" customHeight="1">
      <c r="A13" s="13">
        <f>A12+1</f>
        <v>2027</v>
      </c>
      <c r="B13" s="13">
        <f>B12+1</f>
        <v>40</v>
      </c>
      <c r="C13" s="14">
        <f>J12</f>
        <v>308188.2910458014</v>
      </c>
      <c r="D13" s="14">
        <f t="shared" si="2"/>
        <v>24000</v>
      </c>
      <c r="E13" s="14">
        <f>(C13+D13)*'Assumptions - Input Data For Re'!$B$15*0.75</f>
        <v>14948.473097061060</v>
      </c>
      <c r="F13" s="14">
        <f>SUM(C13:E13)</f>
        <v>347136.7641428624</v>
      </c>
      <c r="G13" s="12"/>
      <c r="H13" s="14">
        <v>0</v>
      </c>
      <c r="I13" s="14">
        <v>0</v>
      </c>
      <c r="J13" s="14">
        <f>IF(F13-H13+I13&lt;0,0,F13-H13+I13)</f>
        <v>347136.7641428624</v>
      </c>
    </row>
    <row r="14" ht="15" customHeight="1">
      <c r="A14" s="13">
        <f>A13+1</f>
        <v>2028</v>
      </c>
      <c r="B14" s="13">
        <f>B13+1</f>
        <v>41</v>
      </c>
      <c r="C14" s="14">
        <f>J13</f>
        <v>347136.7641428624</v>
      </c>
      <c r="D14" s="14">
        <f t="shared" si="2"/>
        <v>24000</v>
      </c>
      <c r="E14" s="14">
        <f>(C14+D14)*'Assumptions - Input Data For Re'!$B$15*0.75</f>
        <v>16701.154386428807</v>
      </c>
      <c r="F14" s="14">
        <f>SUM(C14:E14)</f>
        <v>387837.9185292912</v>
      </c>
      <c r="G14" s="12"/>
      <c r="H14" s="14">
        <v>0</v>
      </c>
      <c r="I14" s="14">
        <v>0</v>
      </c>
      <c r="J14" s="14">
        <f>IF(F14-H14+I14&lt;0,0,F14-H14+I14)</f>
        <v>387837.9185292912</v>
      </c>
    </row>
    <row r="15" ht="15" customHeight="1">
      <c r="A15" s="13">
        <f>A14+1</f>
        <v>2029</v>
      </c>
      <c r="B15" s="13">
        <f>B14+1</f>
        <v>42</v>
      </c>
      <c r="C15" s="14">
        <f>J14</f>
        <v>387837.9185292912</v>
      </c>
      <c r="D15" s="14">
        <f t="shared" si="2"/>
        <v>24000</v>
      </c>
      <c r="E15" s="14">
        <f>(C15+D15)*'Assumptions - Input Data For Re'!$B$15*0.75</f>
        <v>18532.7063338181</v>
      </c>
      <c r="F15" s="14">
        <f>SUM(C15:E15)</f>
        <v>430370.6248631093</v>
      </c>
      <c r="G15" s="12"/>
      <c r="H15" s="14">
        <v>0</v>
      </c>
      <c r="I15" s="14">
        <v>0</v>
      </c>
      <c r="J15" s="14">
        <f>IF(F15-H15+I15&lt;0,0,F15-H15+I15)</f>
        <v>430370.6248631093</v>
      </c>
    </row>
    <row r="16" ht="15" customHeight="1">
      <c r="A16" s="13">
        <f>A15+1</f>
        <v>2030</v>
      </c>
      <c r="B16" s="13">
        <f>B15+1</f>
        <v>43</v>
      </c>
      <c r="C16" s="14">
        <f>J15</f>
        <v>430370.6248631093</v>
      </c>
      <c r="D16" s="14">
        <f t="shared" si="2"/>
        <v>24000</v>
      </c>
      <c r="E16" s="14">
        <f>(C16+D16)*'Assumptions - Input Data For Re'!$B$15*0.75</f>
        <v>20446.678118839918</v>
      </c>
      <c r="F16" s="14">
        <f>SUM(C16:E16)</f>
        <v>474817.3029819492</v>
      </c>
      <c r="G16" s="12"/>
      <c r="H16" s="14">
        <v>0</v>
      </c>
      <c r="I16" s="14">
        <v>0</v>
      </c>
      <c r="J16" s="14">
        <f>IF(F16-H16+I16&lt;0,0,F16-H16+I16)</f>
        <v>474817.3029819492</v>
      </c>
    </row>
    <row r="17" ht="15" customHeight="1">
      <c r="A17" s="13">
        <f>A16+1</f>
        <v>2031</v>
      </c>
      <c r="B17" s="13">
        <f>B16+1</f>
        <v>44</v>
      </c>
      <c r="C17" s="14">
        <f>J16</f>
        <v>474817.3029819492</v>
      </c>
      <c r="D17" s="14">
        <f t="shared" si="2"/>
        <v>24000</v>
      </c>
      <c r="E17" s="14">
        <f>(C17+D17)*'Assumptions - Input Data For Re'!$B$15*0.75</f>
        <v>22446.778634187714</v>
      </c>
      <c r="F17" s="14">
        <f>SUM(C17:E17)</f>
        <v>521264.0816161369</v>
      </c>
      <c r="G17" s="12"/>
      <c r="H17" s="14">
        <v>0</v>
      </c>
      <c r="I17" s="14">
        <v>0</v>
      </c>
      <c r="J17" s="14">
        <f>IF(F17-H17+I17&lt;0,0,F17-H17+I17)</f>
        <v>521264.0816161369</v>
      </c>
    </row>
    <row r="18" ht="15" customHeight="1">
      <c r="A18" s="13">
        <f>A17+1</f>
        <v>2032</v>
      </c>
      <c r="B18" s="13">
        <f>B17+1</f>
        <v>45</v>
      </c>
      <c r="C18" s="14">
        <f>J17</f>
        <v>521264.0816161369</v>
      </c>
      <c r="D18" s="14">
        <f t="shared" si="2"/>
        <v>24000</v>
      </c>
      <c r="E18" s="14">
        <f>(C18+D18)*'Assumptions - Input Data For Re'!$B$15*0.75</f>
        <v>24536.883672726159</v>
      </c>
      <c r="F18" s="14">
        <f>SUM(C18:E18)</f>
        <v>569800.9652888631</v>
      </c>
      <c r="G18" s="12"/>
      <c r="H18" s="14">
        <v>0</v>
      </c>
      <c r="I18" s="14">
        <v>0</v>
      </c>
      <c r="J18" s="14">
        <f>IF(F18-H18+I18&lt;0,0,F18-H18+I18)</f>
        <v>569800.9652888631</v>
      </c>
    </row>
    <row r="19" ht="15" customHeight="1">
      <c r="A19" s="13">
        <f>A18+1</f>
        <v>2033</v>
      </c>
      <c r="B19" s="13">
        <f>B18+1</f>
        <v>46</v>
      </c>
      <c r="C19" s="14">
        <f>J18</f>
        <v>569800.9652888631</v>
      </c>
      <c r="D19" s="14">
        <f t="shared" si="2"/>
        <v>24000</v>
      </c>
      <c r="E19" s="14">
        <f>(C19+D19)*'Assumptions - Input Data For Re'!$B$15*0.75</f>
        <v>26721.043437998836</v>
      </c>
      <c r="F19" s="14">
        <f>SUM(C19:E19)</f>
        <v>620522.0087268619</v>
      </c>
      <c r="G19" s="12"/>
      <c r="H19" s="14">
        <v>0</v>
      </c>
      <c r="I19" s="14">
        <v>0</v>
      </c>
      <c r="J19" s="14">
        <f>IF(F19-H19+I19&lt;0,0,F19-H19+I19)</f>
        <v>620522.0087268619</v>
      </c>
    </row>
    <row r="20" ht="15" customHeight="1">
      <c r="A20" s="13">
        <f>A19+1</f>
        <v>2034</v>
      </c>
      <c r="B20" s="13">
        <f>B19+1</f>
        <v>47</v>
      </c>
      <c r="C20" s="14">
        <f>J19</f>
        <v>620522.0087268619</v>
      </c>
      <c r="D20" s="14">
        <f t="shared" si="2"/>
        <v>24000</v>
      </c>
      <c r="E20" s="14">
        <f>(C20+D20)*'Assumptions - Input Data For Re'!$B$15*0.75</f>
        <v>29003.490392708787</v>
      </c>
      <c r="F20" s="14">
        <f>SUM(C20:E20)</f>
        <v>673525.4991195707</v>
      </c>
      <c r="G20" s="12"/>
      <c r="H20" s="14">
        <v>0</v>
      </c>
      <c r="I20" s="14">
        <v>0</v>
      </c>
      <c r="J20" s="14">
        <f>IF(F20-H20+I20&lt;0,0,F20-H20+I20)</f>
        <v>673525.4991195707</v>
      </c>
    </row>
    <row r="21" ht="15" customHeight="1">
      <c r="A21" s="13">
        <f>A20+1</f>
        <v>2035</v>
      </c>
      <c r="B21" s="13">
        <f>B20+1</f>
        <v>48</v>
      </c>
      <c r="C21" s="14">
        <f>J20</f>
        <v>673525.4991195707</v>
      </c>
      <c r="D21" s="14">
        <f t="shared" si="2"/>
        <v>24000</v>
      </c>
      <c r="E21" s="14">
        <f>(C21+D21)*'Assumptions - Input Data For Re'!$B$15*0.75</f>
        <v>31388.647460380678</v>
      </c>
      <c r="F21" s="14">
        <f>SUM(C21:E21)</f>
        <v>728914.1465799514</v>
      </c>
      <c r="G21" s="12"/>
      <c r="H21" s="14">
        <v>0</v>
      </c>
      <c r="I21" s="14">
        <v>0</v>
      </c>
      <c r="J21" s="14">
        <f>IF(F21-H21+I21&lt;0,0,F21-H21+I21)</f>
        <v>728914.1465799514</v>
      </c>
    </row>
    <row r="22" ht="15" customHeight="1">
      <c r="A22" s="13">
        <f>A21+1</f>
        <v>2036</v>
      </c>
      <c r="B22" s="13">
        <f>B21+1</f>
        <v>49</v>
      </c>
      <c r="C22" s="14">
        <f>J21</f>
        <v>728914.1465799514</v>
      </c>
      <c r="D22" s="14">
        <f t="shared" si="2"/>
        <v>24000</v>
      </c>
      <c r="E22" s="14">
        <f>(C22+D22)*'Assumptions - Input Data For Re'!$B$15*0.75</f>
        <v>33881.136596097807</v>
      </c>
      <c r="F22" s="14">
        <f>SUM(C22:E22)</f>
        <v>786795.2831760492</v>
      </c>
      <c r="G22" s="12"/>
      <c r="H22" s="14">
        <v>0</v>
      </c>
      <c r="I22" s="14">
        <v>0</v>
      </c>
      <c r="J22" s="14">
        <f>IF(F22-H22+I22&lt;0,0,F22-H22+I22)</f>
        <v>786795.2831760492</v>
      </c>
    </row>
    <row r="23" ht="15" customHeight="1">
      <c r="A23" s="13">
        <f>A22+1</f>
        <v>2037</v>
      </c>
      <c r="B23" s="13">
        <f>B22+1</f>
        <v>50</v>
      </c>
      <c r="C23" s="14">
        <f>J22</f>
        <v>786795.2831760492</v>
      </c>
      <c r="D23" s="14">
        <f t="shared" si="2"/>
        <v>24000</v>
      </c>
      <c r="E23" s="14">
        <f>(C23+D23)*'Assumptions - Input Data For Re'!$B$15*0.75</f>
        <v>36485.787742922214</v>
      </c>
      <c r="F23" s="14">
        <f>SUM(C23:E23)</f>
        <v>847281.0709189714</v>
      </c>
      <c r="G23" s="12"/>
      <c r="H23" s="14">
        <v>0</v>
      </c>
      <c r="I23" s="14">
        <v>0</v>
      </c>
      <c r="J23" s="14">
        <f>IF(F23-H23+I23&lt;0,0,F23-H23+I23)</f>
        <v>847281.0709189714</v>
      </c>
    </row>
    <row r="24" ht="15" customHeight="1">
      <c r="A24" s="13">
        <f>A23+1</f>
        <v>2038</v>
      </c>
      <c r="B24" s="13">
        <f>B23+1</f>
        <v>51</v>
      </c>
      <c r="C24" s="14">
        <f>J23</f>
        <v>847281.0709189714</v>
      </c>
      <c r="D24" s="14">
        <f t="shared" si="2"/>
        <v>24000</v>
      </c>
      <c r="E24" s="14">
        <f>(C24+D24)*'Assumptions - Input Data For Re'!$B$15*0.75</f>
        <v>39207.648191353714</v>
      </c>
      <c r="F24" s="14">
        <f>SUM(C24:E24)</f>
        <v>910488.7191103252</v>
      </c>
      <c r="G24" s="12"/>
      <c r="H24" s="14">
        <v>0</v>
      </c>
      <c r="I24" s="14">
        <v>0</v>
      </c>
      <c r="J24" s="14">
        <f>IF(F24-H24+I24&lt;0,0,F24-H24+I24)</f>
        <v>910488.7191103252</v>
      </c>
    </row>
    <row r="25" ht="15" customHeight="1">
      <c r="A25" s="13">
        <f>A24+1</f>
        <v>2039</v>
      </c>
      <c r="B25" s="13">
        <f>B24+1</f>
        <v>52</v>
      </c>
      <c r="C25" s="14">
        <f>J24</f>
        <v>910488.7191103252</v>
      </c>
      <c r="D25" s="14">
        <f t="shared" si="2"/>
        <v>24000</v>
      </c>
      <c r="E25" s="14">
        <f>(C25+D25)*'Assumptions - Input Data For Re'!$B$15*0.75</f>
        <v>42051.992359964635</v>
      </c>
      <c r="F25" s="14">
        <f>SUM(C25:E25)</f>
        <v>976540.7114702899</v>
      </c>
      <c r="G25" s="12"/>
      <c r="H25" s="14">
        <v>0</v>
      </c>
      <c r="I25" s="14">
        <v>0</v>
      </c>
      <c r="J25" s="14">
        <f>IF(F25-H25+I25&lt;0,0,F25-H25+I25)</f>
        <v>976540.7114702899</v>
      </c>
    </row>
    <row r="26" ht="15" customHeight="1">
      <c r="A26" s="13">
        <f>A25+1</f>
        <v>2040</v>
      </c>
      <c r="B26" s="13">
        <f>B25+1</f>
        <v>53</v>
      </c>
      <c r="C26" s="14">
        <f>J25</f>
        <v>976540.7114702899</v>
      </c>
      <c r="D26" s="14">
        <f t="shared" si="2"/>
        <v>24000</v>
      </c>
      <c r="E26" s="14">
        <f>(C26+D26)*'Assumptions - Input Data For Re'!$B$15*0.75</f>
        <v>45024.332016163040</v>
      </c>
      <c r="F26" s="14">
        <f>SUM(C26:E26)</f>
        <v>1045565.043486453</v>
      </c>
      <c r="G26" s="12"/>
      <c r="H26" s="14">
        <v>0</v>
      </c>
      <c r="I26" s="14">
        <v>0</v>
      </c>
      <c r="J26" s="14">
        <f>IF(F26-H26+I26&lt;0,0,F26-H26+I26)</f>
        <v>1045565.043486453</v>
      </c>
    </row>
    <row r="27" ht="15" customHeight="1">
      <c r="A27" s="13">
        <f>A26+1</f>
        <v>2041</v>
      </c>
      <c r="B27" s="13">
        <f>B26+1</f>
        <v>54</v>
      </c>
      <c r="C27" s="14">
        <f>J26</f>
        <v>1045565.043486453</v>
      </c>
      <c r="D27" s="14">
        <f t="shared" si="2"/>
        <v>24000</v>
      </c>
      <c r="E27" s="14">
        <f>(C27+D27)*'Assumptions - Input Data For Re'!$B$15*0.75</f>
        <v>48130.426956890376</v>
      </c>
      <c r="F27" s="14">
        <f>SUM(C27:E27)</f>
        <v>1117695.470443343</v>
      </c>
      <c r="G27" s="12"/>
      <c r="H27" s="14">
        <v>0</v>
      </c>
      <c r="I27" s="14">
        <v>0</v>
      </c>
      <c r="J27" s="14">
        <f>IF(F27-H27+I27&lt;0,0,F27-H27+I27)</f>
        <v>1117695.470443343</v>
      </c>
    </row>
    <row r="28" ht="15" customHeight="1">
      <c r="A28" s="13">
        <f>A27+1</f>
        <v>2042</v>
      </c>
      <c r="B28" s="13">
        <f>B27+1</f>
        <v>55</v>
      </c>
      <c r="C28" s="14">
        <f>J27</f>
        <v>1117695.470443343</v>
      </c>
      <c r="D28" s="14">
        <f t="shared" si="2"/>
        <v>24000</v>
      </c>
      <c r="E28" s="14">
        <f>(C28+D28)*'Assumptions - Input Data For Re'!$B$15*0.75</f>
        <v>51376.296169950445</v>
      </c>
      <c r="F28" s="14">
        <f>SUM(C28:E28)</f>
        <v>1193071.766613294</v>
      </c>
      <c r="G28" s="12"/>
      <c r="H28" s="14">
        <v>0</v>
      </c>
      <c r="I28" s="14">
        <v>0</v>
      </c>
      <c r="J28" s="14">
        <f>IF(F28-H28+I28&lt;0,0,F28-H28+I28)</f>
        <v>1193071.766613294</v>
      </c>
    </row>
    <row r="29" ht="15" customHeight="1">
      <c r="A29" s="13">
        <f>A28+1</f>
        <v>2043</v>
      </c>
      <c r="B29" s="13">
        <f>B28+1</f>
        <v>56</v>
      </c>
      <c r="C29" s="14">
        <f>J28</f>
        <v>1193071.766613294</v>
      </c>
      <c r="D29" s="14">
        <f t="shared" si="2"/>
        <v>24000</v>
      </c>
      <c r="E29" s="14">
        <f>(C29+D29)*'Assumptions - Input Data For Re'!$B$15*0.75</f>
        <v>54768.229497598208</v>
      </c>
      <c r="F29" s="14">
        <f>SUM(C29:E29)</f>
        <v>1271839.996110892</v>
      </c>
      <c r="G29" s="12"/>
      <c r="H29" s="14">
        <v>0</v>
      </c>
      <c r="I29" s="14">
        <v>0</v>
      </c>
      <c r="J29" s="14">
        <f>IF(F29-H29+I29&lt;0,0,F29-H29+I29)</f>
        <v>1271839.996110892</v>
      </c>
    </row>
    <row r="30" ht="15" customHeight="1">
      <c r="A30" s="13">
        <f>A29+1</f>
        <v>2044</v>
      </c>
      <c r="B30" s="13">
        <f>B29+1</f>
        <v>57</v>
      </c>
      <c r="C30" s="14">
        <f>J29</f>
        <v>1271839.996110892</v>
      </c>
      <c r="D30" s="14">
        <f t="shared" si="2"/>
        <v>24000</v>
      </c>
      <c r="E30" s="14">
        <f>(C30+D30)*'Assumptions - Input Data For Re'!$B$15*0.75</f>
        <v>58312.799824990136</v>
      </c>
      <c r="F30" s="14">
        <f>SUM(C30:E30)</f>
        <v>1354152.795935882</v>
      </c>
      <c r="G30" s="12"/>
      <c r="H30" s="14">
        <v>0</v>
      </c>
      <c r="I30" s="14">
        <v>0</v>
      </c>
      <c r="J30" s="14">
        <f>IF(F30-H30+I30&lt;0,0,F30-H30+I30)</f>
        <v>1354152.795935882</v>
      </c>
    </row>
    <row r="31" ht="15" customHeight="1">
      <c r="A31" s="13">
        <f>A30+1</f>
        <v>2045</v>
      </c>
      <c r="B31" s="13">
        <f>B30+1</f>
        <v>58</v>
      </c>
      <c r="C31" s="14">
        <f>J30</f>
        <v>1354152.795935882</v>
      </c>
      <c r="D31" s="14">
        <f t="shared" si="2"/>
        <v>24000</v>
      </c>
      <c r="E31" s="14">
        <f>(C31+D31)*'Assumptions - Input Data For Re'!$B$15*0.75</f>
        <v>62016.875817114691</v>
      </c>
      <c r="F31" s="14">
        <f>SUM(C31:E31)</f>
        <v>1440169.671752997</v>
      </c>
      <c r="G31" s="12"/>
      <c r="H31" s="14">
        <v>0</v>
      </c>
      <c r="I31" s="14">
        <v>0</v>
      </c>
      <c r="J31" s="14">
        <f>IF(F31-H31+I31&lt;0,0,F31-H31+I31)</f>
        <v>1440169.671752997</v>
      </c>
    </row>
    <row r="32" ht="15" customHeight="1">
      <c r="A32" s="13">
        <f>A31+1</f>
        <v>2046</v>
      </c>
      <c r="B32" s="13">
        <f>B31+1</f>
        <v>59</v>
      </c>
      <c r="C32" s="14">
        <f>J31</f>
        <v>1440169.671752997</v>
      </c>
      <c r="D32" s="14">
        <f t="shared" si="2"/>
        <v>24000</v>
      </c>
      <c r="E32" s="14">
        <f>(C32+D32)*'Assumptions - Input Data For Re'!$B$15*0.75</f>
        <v>65887.635228884857</v>
      </c>
      <c r="F32" s="14">
        <f>SUM(C32:E32)</f>
        <v>1530057.306981882</v>
      </c>
      <c r="G32" s="12"/>
      <c r="H32" s="14">
        <v>0</v>
      </c>
      <c r="I32" s="14">
        <v>0</v>
      </c>
      <c r="J32" s="14">
        <f>IF(F32-H32+I32&lt;0,0,F32-H32+I32)</f>
        <v>1530057.306981882</v>
      </c>
    </row>
    <row r="33" ht="15" customHeight="1">
      <c r="A33" s="13">
        <f>A32+1</f>
        <v>2047</v>
      </c>
      <c r="B33" s="13">
        <f>B32+1</f>
        <v>60</v>
      </c>
      <c r="C33" s="14">
        <f>J32</f>
        <v>1530057.306981882</v>
      </c>
      <c r="D33" s="14">
        <f t="shared" si="2"/>
        <v>24000</v>
      </c>
      <c r="E33" s="14">
        <f>(C33+D33)*'Assumptions - Input Data For Re'!$B$15*0.75</f>
        <v>69932.578814184672</v>
      </c>
      <c r="F33" s="14">
        <f>SUM(C33:E33)</f>
        <v>1623989.885796066</v>
      </c>
      <c r="G33" s="12"/>
      <c r="H33" s="14">
        <v>0</v>
      </c>
      <c r="I33" s="14">
        <v>0</v>
      </c>
      <c r="J33" s="14">
        <f>IF(F33-H33+I33&lt;0,0,F33-H33+I33)</f>
        <v>1623989.885796066</v>
      </c>
    </row>
    <row r="34" ht="15" customHeight="1">
      <c r="A34" s="13">
        <f>A33+1</f>
        <v>2048</v>
      </c>
      <c r="B34" s="13">
        <f>B33+1</f>
        <v>61</v>
      </c>
      <c r="C34" s="14">
        <f>J33</f>
        <v>1623989.885796066</v>
      </c>
      <c r="D34" s="14">
        <f t="shared" si="2"/>
        <v>24000</v>
      </c>
      <c r="E34" s="14">
        <f>(C34+D34)*'Assumptions - Input Data For Re'!$B$15*0.75</f>
        <v>74159.544860822993</v>
      </c>
      <c r="F34" s="14">
        <f>SUM(C34:E34)</f>
        <v>1722149.430656889</v>
      </c>
      <c r="G34" s="12"/>
      <c r="H34" s="14">
        <v>0</v>
      </c>
      <c r="I34" s="14">
        <v>0</v>
      </c>
      <c r="J34" s="14">
        <f>IF(F34-H34+I34&lt;0,0,F34-H34+I34)</f>
        <v>1722149.430656889</v>
      </c>
    </row>
    <row r="35" ht="15" customHeight="1">
      <c r="A35" s="13">
        <f>A34+1</f>
        <v>2049</v>
      </c>
      <c r="B35" s="13">
        <f>B34+1</f>
        <v>62</v>
      </c>
      <c r="C35" s="14">
        <f>J34</f>
        <v>1722149.430656889</v>
      </c>
      <c r="D35" s="14">
        <f t="shared" si="2"/>
        <v>24000</v>
      </c>
      <c r="E35" s="14">
        <f>(C35+D35)*'Assumptions - Input Data For Re'!$B$15*0.75</f>
        <v>78576.724379560022</v>
      </c>
      <c r="F35" s="14">
        <f>SUM(C35:E35)</f>
        <v>1824726.155036449</v>
      </c>
      <c r="G35" s="12"/>
      <c r="H35" s="14">
        <v>0</v>
      </c>
      <c r="I35" s="14">
        <v>0</v>
      </c>
      <c r="J35" s="14">
        <f>IF(F35-H35+I35&lt;0,0,F35-H35+I35)</f>
        <v>1824726.155036449</v>
      </c>
    </row>
    <row r="36" ht="15" customHeight="1">
      <c r="A36" s="13">
        <f>A35+1</f>
        <v>2050</v>
      </c>
      <c r="B36" s="13">
        <f>B35+1</f>
        <v>63</v>
      </c>
      <c r="C36" s="14">
        <f>J35</f>
        <v>1824726.155036449</v>
      </c>
      <c r="D36" s="14">
        <f t="shared" si="2"/>
        <v>24000</v>
      </c>
      <c r="E36" s="14">
        <f>(C36+D36)*'Assumptions - Input Data For Re'!$B$15*0.75</f>
        <v>83192.676976640229</v>
      </c>
      <c r="F36" s="14">
        <f>SUM(C36:E36)</f>
        <v>1931918.83201309</v>
      </c>
      <c r="G36" s="12"/>
      <c r="H36" s="14">
        <v>0</v>
      </c>
      <c r="I36" s="14">
        <v>0</v>
      </c>
      <c r="J36" s="14">
        <f>IF(F36-H36+I36&lt;0,0,F36-H36+I36)</f>
        <v>1931918.83201309</v>
      </c>
    </row>
    <row r="37" ht="15" customHeight="1">
      <c r="A37" s="13">
        <f>A36+1</f>
        <v>2051</v>
      </c>
      <c r="B37" s="13">
        <f>B36+1</f>
        <v>64</v>
      </c>
      <c r="C37" s="14">
        <f>J36</f>
        <v>1931918.83201309</v>
      </c>
      <c r="D37" s="14">
        <f t="shared" si="2"/>
        <v>24000</v>
      </c>
      <c r="E37" s="14">
        <f>(C37+D37)*'Assumptions - Input Data For Re'!$B$15*0.75</f>
        <v>88016.347440589030</v>
      </c>
      <c r="F37" s="14">
        <f>SUM(C37:E37)</f>
        <v>2043935.179453679</v>
      </c>
      <c r="G37" s="12"/>
      <c r="H37" s="14">
        <v>0</v>
      </c>
      <c r="I37" s="14">
        <v>0</v>
      </c>
      <c r="J37" s="14">
        <f>IF(F37-H37+I37&lt;0,0,F37-H37+I37)</f>
        <v>2043935.179453679</v>
      </c>
    </row>
    <row r="38" ht="15" customHeight="1">
      <c r="A38" s="13">
        <f>A37+1</f>
        <v>2052</v>
      </c>
      <c r="B38" s="13">
        <f>B37+1</f>
        <v>65</v>
      </c>
      <c r="C38" s="14">
        <f>J37</f>
        <v>2043935.179453679</v>
      </c>
      <c r="D38" s="14">
        <f t="shared" si="2"/>
        <v>24000</v>
      </c>
      <c r="E38" s="14">
        <f>(C38+D38)*'Assumptions - Input Data For Re'!$B$15*0.75</f>
        <v>93057.083075415532</v>
      </c>
      <c r="F38" s="14">
        <f>SUM(C38:E38)</f>
        <v>2160992.262529094</v>
      </c>
      <c r="G38" s="12"/>
      <c r="H38" s="14">
        <v>0</v>
      </c>
      <c r="I38" s="14">
        <v>0</v>
      </c>
      <c r="J38" s="14">
        <f>IF(F38-H38+I38&lt;0,0,F38-H38+I38)</f>
        <v>2160992.262529094</v>
      </c>
    </row>
    <row r="39" ht="15" customHeight="1">
      <c r="A39" s="13">
        <f>A38+1</f>
        <v>2053</v>
      </c>
      <c r="B39" s="13">
        <f>B38+1</f>
        <v>66</v>
      </c>
      <c r="C39" s="14">
        <f>J38</f>
        <v>2160992.262529094</v>
      </c>
      <c r="D39" s="14">
        <f t="shared" si="2"/>
        <v>24000</v>
      </c>
      <c r="E39" s="14">
        <f>(C39+D39)*'Assumptions - Input Data For Re'!$B$15*0.75</f>
        <v>98324.651813809236</v>
      </c>
      <c r="F39" s="14">
        <f>SUM(C39:E39)</f>
        <v>2283316.914342904</v>
      </c>
      <c r="G39" s="12"/>
      <c r="H39" s="14">
        <v>0</v>
      </c>
      <c r="I39" s="14">
        <v>0</v>
      </c>
      <c r="J39" s="14">
        <f>IF(F39-H39+I39&lt;0,0,F39-H39+I39)</f>
        <v>2283316.914342904</v>
      </c>
    </row>
    <row r="40" ht="15" customHeight="1">
      <c r="A40" s="13">
        <f>A39+1</f>
        <v>2054</v>
      </c>
      <c r="B40" s="13">
        <f>B39+1</f>
        <v>67</v>
      </c>
      <c r="C40" s="14">
        <f>J39</f>
        <v>2283316.914342904</v>
      </c>
      <c r="D40" s="14">
        <v>0</v>
      </c>
      <c r="E40" s="14">
        <f>(C40+D40)*'Assumptions - Input Data For Re'!$B$15*0.75</f>
        <v>102749.2611454307</v>
      </c>
      <c r="F40" s="14">
        <f>SUM(C40:E40)</f>
        <v>2386066.175488334</v>
      </c>
      <c r="G40" s="12"/>
      <c r="H40" s="14">
        <f>FV('Assumptions - Input Data For Re'!$B$16,('Assumptions - Input Data For Re'!$B$4-'Assumptions - Input Data For Re'!$B$3),0,'Assumptions - Input Data For Re'!$C$18)*-1</f>
        <v>159574.3167110938</v>
      </c>
      <c r="I40" s="14">
        <f>('Assumptions - Input Data For Re'!C11+'Assumptions - Input Data For Re'!C12)*(1+'Assumptions - Input Data For Re'!B13)</f>
        <v>59093.999999999993</v>
      </c>
      <c r="J40" s="14">
        <f>IF(F40-H40+I40&lt;0,0,F40-H40+I40)</f>
        <v>2285585.85877724</v>
      </c>
    </row>
    <row r="41" ht="15" customHeight="1">
      <c r="A41" s="13">
        <f>A40+1</f>
        <v>2055</v>
      </c>
      <c r="B41" s="13">
        <f>B40+1</f>
        <v>68</v>
      </c>
      <c r="C41" s="14">
        <f>J40</f>
        <v>2285585.85877724</v>
      </c>
      <c r="D41" s="14">
        <v>0</v>
      </c>
      <c r="E41" s="14">
        <f>(C41+D41)*'Assumptions - Input Data For Re'!$B$15*0.75</f>
        <v>102851.3636449758</v>
      </c>
      <c r="F41" s="14">
        <f>SUM(C41:E41)</f>
        <v>2388437.222422216</v>
      </c>
      <c r="G41" s="12"/>
      <c r="H41" s="14">
        <f>H40*(1+'Assumptions - Input Data For Re'!$B$16)</f>
        <v>163563.6746288711</v>
      </c>
      <c r="I41" s="14">
        <f>I40*(1+'Assumptions - Input Data For Re'!$B$13)</f>
        <v>59389.469999999987</v>
      </c>
      <c r="J41" s="14">
        <f>IF(F41-H41+I41&lt;0,0,F41-H41+I41)</f>
        <v>2284263.017793345</v>
      </c>
    </row>
    <row r="42" ht="15" customHeight="1">
      <c r="A42" s="13">
        <f>A41+1</f>
        <v>2056</v>
      </c>
      <c r="B42" s="13">
        <f>B41+1</f>
        <v>69</v>
      </c>
      <c r="C42" s="14">
        <f>J41</f>
        <v>2284263.017793345</v>
      </c>
      <c r="D42" s="14">
        <v>0</v>
      </c>
      <c r="E42" s="14">
        <f>(C42+D42)*'Assumptions - Input Data For Re'!$B$15*0.75</f>
        <v>102791.8358007005</v>
      </c>
      <c r="F42" s="14">
        <f>SUM(C42:E42)</f>
        <v>2387054.853594046</v>
      </c>
      <c r="G42" s="12"/>
      <c r="H42" s="14">
        <f>H41*(1+'Assumptions - Input Data For Re'!$B$16)</f>
        <v>167652.7664945929</v>
      </c>
      <c r="I42" s="14">
        <f>I41*(1+'Assumptions - Input Data For Re'!$B$13)</f>
        <v>59686.417349999982</v>
      </c>
      <c r="J42" s="14">
        <f>IF(F42-H42+I42&lt;0,0,F42-H42+I42)</f>
        <v>2279088.504449453</v>
      </c>
    </row>
    <row r="43" ht="15" customHeight="1">
      <c r="A43" s="13">
        <f>A42+1</f>
        <v>2057</v>
      </c>
      <c r="B43" s="13">
        <f>B42+1</f>
        <v>70</v>
      </c>
      <c r="C43" s="14">
        <f>J42</f>
        <v>2279088.504449453</v>
      </c>
      <c r="D43" s="14">
        <v>0</v>
      </c>
      <c r="E43" s="14">
        <f>(C43+D43)*'Assumptions - Input Data For Re'!$B$15*0.75</f>
        <v>102558.9827002254</v>
      </c>
      <c r="F43" s="14">
        <f>SUM(C43:E43)</f>
        <v>2381647.487149678</v>
      </c>
      <c r="G43" s="12"/>
      <c r="H43" s="14">
        <f>H42*(1+'Assumptions - Input Data For Re'!$B$16)</f>
        <v>171844.0856569577</v>
      </c>
      <c r="I43" s="14">
        <f>I42*(1+'Assumptions - Input Data For Re'!$B$13)</f>
        <v>59984.849436749973</v>
      </c>
      <c r="J43" s="14">
        <f>IF(F43-H43+I43&lt;0,0,F43-H43+I43)</f>
        <v>2269788.250929471</v>
      </c>
    </row>
    <row r="44" ht="15" customHeight="1">
      <c r="A44" s="13">
        <f>A43+1</f>
        <v>2058</v>
      </c>
      <c r="B44" s="13">
        <f>B43+1</f>
        <v>71</v>
      </c>
      <c r="C44" s="14">
        <f>J43</f>
        <v>2269788.250929471</v>
      </c>
      <c r="D44" s="14">
        <v>0</v>
      </c>
      <c r="E44" s="14">
        <f>(C44+D44)*'Assumptions - Input Data For Re'!$B$15*0.75</f>
        <v>102140.4712918262</v>
      </c>
      <c r="F44" s="14">
        <f>SUM(C44:E44)</f>
        <v>2371928.722221297</v>
      </c>
      <c r="G44" s="12"/>
      <c r="H44" s="14">
        <f>H43*(1+'Assumptions - Input Data For Re'!$B$16)</f>
        <v>176140.1877983816</v>
      </c>
      <c r="I44" s="14">
        <f>I43*(1+'Assumptions - Input Data For Re'!$B$13)</f>
        <v>60284.773683933716</v>
      </c>
      <c r="J44" s="14">
        <f>IF(F44-H44+I44&lt;0,0,F44-H44+I44)</f>
        <v>2256073.308106849</v>
      </c>
    </row>
    <row r="45" ht="15" customHeight="1">
      <c r="A45" s="13">
        <f>A44+1</f>
        <v>2059</v>
      </c>
      <c r="B45" s="13">
        <f>B44+1</f>
        <v>72</v>
      </c>
      <c r="C45" s="14">
        <f>J44</f>
        <v>2256073.308106849</v>
      </c>
      <c r="D45" s="14">
        <v>0</v>
      </c>
      <c r="E45" s="14">
        <f>(C45+D45)*'Assumptions - Input Data For Re'!$B$15*0.75</f>
        <v>101523.2988648082</v>
      </c>
      <c r="F45" s="14">
        <f>SUM(C45:E45)</f>
        <v>2357596.606971657</v>
      </c>
      <c r="G45" s="12"/>
      <c r="H45" s="14">
        <f>H44*(1+'Assumptions - Input Data For Re'!$B$16)</f>
        <v>180543.6924933411</v>
      </c>
      <c r="I45" s="14">
        <f>I44*(1+'Assumptions - Input Data For Re'!$B$13)</f>
        <v>60586.197552353377</v>
      </c>
      <c r="J45" s="14">
        <f>IF(F45-H45+I45&lt;0,0,F45-H45+I45)</f>
        <v>2237639.112030669</v>
      </c>
    </row>
    <row r="46" ht="15" customHeight="1">
      <c r="A46" s="13">
        <f>A45+1</f>
        <v>2060</v>
      </c>
      <c r="B46" s="13">
        <f>B45+1</f>
        <v>73</v>
      </c>
      <c r="C46" s="14">
        <f>J45</f>
        <v>2237639.112030669</v>
      </c>
      <c r="D46" s="14">
        <v>0</v>
      </c>
      <c r="E46" s="14">
        <f>(C46+D46)*'Assumptions - Input Data For Re'!$B$15*0.75</f>
        <v>100693.7600413801</v>
      </c>
      <c r="F46" s="14">
        <f>SUM(C46:E46)</f>
        <v>2338332.872072049</v>
      </c>
      <c r="G46" s="12"/>
      <c r="H46" s="14">
        <f>H45*(1+'Assumptions - Input Data For Re'!$B$16)</f>
        <v>185057.2848056747</v>
      </c>
      <c r="I46" s="14">
        <f>I45*(1+'Assumptions - Input Data For Re'!$B$13)</f>
        <v>60889.128540115140</v>
      </c>
      <c r="J46" s="14">
        <f>IF(F46-H46+I46&lt;0,0,F46-H46+I46)</f>
        <v>2214164.71580649</v>
      </c>
    </row>
    <row r="47" ht="15" customHeight="1">
      <c r="A47" s="13">
        <f>A46+1</f>
        <v>2061</v>
      </c>
      <c r="B47" s="13">
        <f>B46+1</f>
        <v>74</v>
      </c>
      <c r="C47" s="14">
        <f>J46</f>
        <v>2214164.71580649</v>
      </c>
      <c r="D47" s="14">
        <v>0</v>
      </c>
      <c r="E47" s="14">
        <f>(C47+D47)*'Assumptions - Input Data For Re'!$B$15*0.75</f>
        <v>99637.412211292045</v>
      </c>
      <c r="F47" s="14">
        <f>SUM(C47:E47)</f>
        <v>2313802.128017782</v>
      </c>
      <c r="G47" s="12"/>
      <c r="H47" s="14">
        <f>H46*(1+'Assumptions - Input Data For Re'!$B$16)</f>
        <v>189683.7169258165</v>
      </c>
      <c r="I47" s="14">
        <f>I46*(1+'Assumptions - Input Data For Re'!$B$13)</f>
        <v>61193.574182815712</v>
      </c>
      <c r="J47" s="14">
        <f>IF(F47-H47+I47&lt;0,0,F47-H47+I47)</f>
        <v>2185311.985274781</v>
      </c>
    </row>
    <row r="48" ht="15" customHeight="1">
      <c r="A48" s="13">
        <f>A47+1</f>
        <v>2062</v>
      </c>
      <c r="B48" s="13">
        <f>B47+1</f>
        <v>75</v>
      </c>
      <c r="C48" s="14">
        <f>J47</f>
        <v>2185311.985274781</v>
      </c>
      <c r="D48" s="14">
        <v>0</v>
      </c>
      <c r="E48" s="14">
        <f>(C48+D48)*'Assumptions - Input Data For Re'!$B$15*0.75</f>
        <v>98339.039337365131</v>
      </c>
      <c r="F48" s="14">
        <f>SUM(C48:E48)</f>
        <v>2283651.024612146</v>
      </c>
      <c r="G48" s="12"/>
      <c r="H48" s="14">
        <f>H47*(1+'Assumptions - Input Data For Re'!$B$16)</f>
        <v>194425.8098489619</v>
      </c>
      <c r="I48" s="14">
        <f>I47*(1+'Assumptions - Input Data For Re'!$B$13)</f>
        <v>61499.542053729783</v>
      </c>
      <c r="J48" s="14">
        <f>IF(F48-H48+I48&lt;0,0,F48-H48+I48)</f>
        <v>2150724.756816914</v>
      </c>
    </row>
    <row r="49" ht="15" customHeight="1">
      <c r="A49" s="13">
        <f>A48+1</f>
        <v>2063</v>
      </c>
      <c r="B49" s="13">
        <f>B48+1</f>
        <v>76</v>
      </c>
      <c r="C49" s="14">
        <f>J48</f>
        <v>2150724.756816914</v>
      </c>
      <c r="D49" s="14">
        <v>0</v>
      </c>
      <c r="E49" s="14">
        <f>(C49+D49)*'Assumptions - Input Data For Re'!$B$15*0.75</f>
        <v>96782.614056761115</v>
      </c>
      <c r="F49" s="14">
        <f>SUM(C49:E49)</f>
        <v>2247507.370873675</v>
      </c>
      <c r="G49" s="12"/>
      <c r="H49" s="14">
        <f>H48*(1+'Assumptions - Input Data For Re'!$B$16)</f>
        <v>199286.455095186</v>
      </c>
      <c r="I49" s="14">
        <f>I48*(1+'Assumptions - Input Data For Re'!$B$13)</f>
        <v>61807.039763998422</v>
      </c>
      <c r="J49" s="14">
        <f>IF(F49-H49+I49&lt;0,0,F49-H49+I49)</f>
        <v>2110027.955542487</v>
      </c>
    </row>
    <row r="50" ht="15" customHeight="1">
      <c r="A50" s="13">
        <f>A49+1</f>
        <v>2064</v>
      </c>
      <c r="B50" s="13">
        <f>B49+1</f>
        <v>77</v>
      </c>
      <c r="C50" s="14">
        <f>J49</f>
        <v>2110027.955542487</v>
      </c>
      <c r="D50" s="14">
        <v>0</v>
      </c>
      <c r="E50" s="14">
        <f>(C50+D50)*'Assumptions - Input Data For Re'!$B$15*0.75</f>
        <v>94951.257999411915</v>
      </c>
      <c r="F50" s="14">
        <f>SUM(C50:E50)</f>
        <v>2204979.213541899</v>
      </c>
      <c r="G50" s="12"/>
      <c r="H50" s="14">
        <f>H49*(1+'Assumptions - Input Data For Re'!$B$16)</f>
        <v>204268.6164725656</v>
      </c>
      <c r="I50" s="14">
        <f>I49*(1+'Assumptions - Input Data For Re'!$B$13)</f>
        <v>62116.074962818406</v>
      </c>
      <c r="J50" s="14">
        <f>IF(F50-H50+I50&lt;0,0,F50-H50+I50)</f>
        <v>2062826.672032152</v>
      </c>
    </row>
    <row r="51" ht="15" customHeight="1">
      <c r="A51" s="13">
        <f>A50+1</f>
        <v>2065</v>
      </c>
      <c r="B51" s="13">
        <f>B50+1</f>
        <v>78</v>
      </c>
      <c r="C51" s="14">
        <f>J50</f>
        <v>2062826.672032152</v>
      </c>
      <c r="D51" s="14">
        <v>0</v>
      </c>
      <c r="E51" s="14">
        <f>(C51+D51)*'Assumptions - Input Data For Re'!$B$15*0.75</f>
        <v>92827.200241446815</v>
      </c>
      <c r="F51" s="14">
        <f>SUM(C51:E51)</f>
        <v>2155653.872273598</v>
      </c>
      <c r="G51" s="12"/>
      <c r="H51" s="14">
        <f>H50*(1+'Assumptions - Input Data For Re'!$B$16)</f>
        <v>209375.3318843797</v>
      </c>
      <c r="I51" s="14">
        <f>I50*(1+'Assumptions - Input Data For Re'!$B$13)</f>
        <v>62426.655337632488</v>
      </c>
      <c r="J51" s="14">
        <f>IF(F51-H51+I51&lt;0,0,F51-H51+I51)</f>
        <v>2008705.195726851</v>
      </c>
    </row>
    <row r="52" ht="15" customHeight="1">
      <c r="A52" s="13">
        <f>A51+1</f>
        <v>2066</v>
      </c>
      <c r="B52" s="13">
        <f>B51+1</f>
        <v>79</v>
      </c>
      <c r="C52" s="14">
        <f>J51</f>
        <v>2008705.195726851</v>
      </c>
      <c r="D52" s="14">
        <v>0</v>
      </c>
      <c r="E52" s="14">
        <f>(C52+D52)*'Assumptions - Input Data For Re'!$B$15*0.75</f>
        <v>90391.7338077083</v>
      </c>
      <c r="F52" s="14">
        <f>SUM(C52:E52)</f>
        <v>2099096.929534559</v>
      </c>
      <c r="G52" s="12"/>
      <c r="H52" s="14">
        <f>H51*(1+'Assumptions - Input Data For Re'!$B$16)</f>
        <v>214609.7151814892</v>
      </c>
      <c r="I52" s="14">
        <f>I51*(1+'Assumptions - Input Data For Re'!$B$13)</f>
        <v>62738.788614320641</v>
      </c>
      <c r="J52" s="14">
        <f>IF(F52-H52+I52&lt;0,0,F52-H52+I52)</f>
        <v>1947226.00296739</v>
      </c>
    </row>
    <row r="53" ht="15" customHeight="1">
      <c r="A53" s="13">
        <f>A52+1</f>
        <v>2067</v>
      </c>
      <c r="B53" s="13">
        <f>B52+1</f>
        <v>80</v>
      </c>
      <c r="C53" s="14">
        <f>J52</f>
        <v>1947226.00296739</v>
      </c>
      <c r="D53" s="14">
        <v>0</v>
      </c>
      <c r="E53" s="14">
        <f>(C53+D53)*'Assumptions - Input Data For Re'!$B$15*0.75</f>
        <v>87625.170133532563</v>
      </c>
      <c r="F53" s="14">
        <f>SUM(C53:E53)</f>
        <v>2034851.173100923</v>
      </c>
      <c r="G53" s="12"/>
      <c r="H53" s="14">
        <f>H52*(1+'Assumptions - Input Data For Re'!$B$16)</f>
        <v>219974.9580610264</v>
      </c>
      <c r="I53" s="15">
        <f>(I52-'Assumptions - Input Data For Re'!C11)*(1+'Assumptions - Input Data For Re'!B13)</f>
        <v>28078.482557392243</v>
      </c>
      <c r="J53" s="14">
        <f>IF(F53-H53+I53&lt;0,0,F53-H53+I53)</f>
        <v>1842954.697597289</v>
      </c>
    </row>
    <row r="54" ht="15" customHeight="1">
      <c r="A54" s="13">
        <f>A53+1</f>
        <v>2068</v>
      </c>
      <c r="B54" s="13">
        <f>B53+1</f>
        <v>81</v>
      </c>
      <c r="C54" s="14">
        <f>J53</f>
        <v>1842954.697597289</v>
      </c>
      <c r="D54" s="14">
        <v>0</v>
      </c>
      <c r="E54" s="14">
        <f>(C54+D54)*'Assumptions - Input Data For Re'!$B$15*0.75</f>
        <v>82932.961391877994</v>
      </c>
      <c r="F54" s="14">
        <f>SUM(C54:E54)</f>
        <v>1925887.658989167</v>
      </c>
      <c r="G54" s="12"/>
      <c r="H54" s="14">
        <f>H53*(1+'Assumptions - Input Data For Re'!$B$16)</f>
        <v>225474.3320125521</v>
      </c>
      <c r="I54" s="14">
        <f>I53*(1+'Assumptions - Input Data For Re'!$B$13)</f>
        <v>28218.8749701792</v>
      </c>
      <c r="J54" s="14">
        <f>IF(F54-H54+I54&lt;0,0,F54-H54+I54)</f>
        <v>1728632.201946794</v>
      </c>
    </row>
    <row r="55" ht="15" customHeight="1">
      <c r="A55" s="13">
        <f>A54+1</f>
        <v>2069</v>
      </c>
      <c r="B55" s="13">
        <f>B54+1</f>
        <v>82</v>
      </c>
      <c r="C55" s="14">
        <f>J54</f>
        <v>1728632.201946794</v>
      </c>
      <c r="D55" s="14">
        <v>0</v>
      </c>
      <c r="E55" s="14">
        <f>(C55+D55)*'Assumptions - Input Data For Re'!$B$15*0.75</f>
        <v>77788.449087605724</v>
      </c>
      <c r="F55" s="14">
        <f>SUM(C55:E55)</f>
        <v>1806420.6510344</v>
      </c>
      <c r="G55" s="12"/>
      <c r="H55" s="14">
        <f>H54*(1+'Assumptions - Input Data For Re'!$B$16)</f>
        <v>231111.1903128659</v>
      </c>
      <c r="I55" s="14">
        <f>I54*(1+'Assumptions - Input Data For Re'!$B$13)</f>
        <v>28359.969345030095</v>
      </c>
      <c r="J55" s="14">
        <f>IF(F55-H55+I55&lt;0,0,F55-H55+I55)</f>
        <v>1603669.430066564</v>
      </c>
    </row>
    <row r="56" ht="15" customHeight="1">
      <c r="A56" s="13">
        <f>A55+1</f>
        <v>2070</v>
      </c>
      <c r="B56" s="13">
        <f>B55+1</f>
        <v>83</v>
      </c>
      <c r="C56" s="14">
        <f>J55</f>
        <v>1603669.430066564</v>
      </c>
      <c r="D56" s="14">
        <v>0</v>
      </c>
      <c r="E56" s="14">
        <f>(C56+D56)*'Assumptions - Input Data For Re'!$B$15*0.75</f>
        <v>72165.124352995394</v>
      </c>
      <c r="F56" s="14">
        <f>SUM(C56:E56)</f>
        <v>1675834.554419559</v>
      </c>
      <c r="G56" s="12"/>
      <c r="H56" s="14">
        <f>H55*(1+'Assumptions - Input Data For Re'!$B$16)</f>
        <v>236888.9700706875</v>
      </c>
      <c r="I56" s="14">
        <f>I55*(1+'Assumptions - Input Data For Re'!$B$13)</f>
        <v>28501.769191755244</v>
      </c>
      <c r="J56" s="14">
        <f>IF(F56-H56+I56&lt;0,0,F56-H56+I56)</f>
        <v>1467447.353540627</v>
      </c>
    </row>
    <row r="57" ht="15" customHeight="1">
      <c r="A57" s="13">
        <f>A56+1</f>
        <v>2071</v>
      </c>
      <c r="B57" s="13">
        <f>B56+1</f>
        <v>84</v>
      </c>
      <c r="C57" s="14">
        <f>J56</f>
        <v>1467447.353540627</v>
      </c>
      <c r="D57" s="14">
        <v>0</v>
      </c>
      <c r="E57" s="14">
        <f>(C57+D57)*'Assumptions - Input Data For Re'!$B$15*0.75</f>
        <v>66035.130909328218</v>
      </c>
      <c r="F57" s="14">
        <f>SUM(C57:E57)</f>
        <v>1533482.484449955</v>
      </c>
      <c r="G57" s="12"/>
      <c r="H57" s="14">
        <f>H56*(1+'Assumptions - Input Data For Re'!$B$16)</f>
        <v>242811.1943224546</v>
      </c>
      <c r="I57" s="14">
        <f>I56*(1+'Assumptions - Input Data For Re'!$B$13)</f>
        <v>28644.278037714015</v>
      </c>
      <c r="J57" s="14">
        <f>IF(F57-H57+I57&lt;0,0,F57-H57+I57)</f>
        <v>1319315.568165214</v>
      </c>
    </row>
    <row r="58" ht="15" customHeight="1">
      <c r="A58" s="13">
        <f>A57+1</f>
        <v>2072</v>
      </c>
      <c r="B58" s="13">
        <f>B57+1</f>
        <v>85</v>
      </c>
      <c r="C58" s="14">
        <f>J57</f>
        <v>1319315.568165214</v>
      </c>
      <c r="D58" s="14">
        <v>0</v>
      </c>
      <c r="E58" s="14">
        <f>(C58+D58)*'Assumptions - Input Data For Re'!$B$15*0.75</f>
        <v>59369.200567434658</v>
      </c>
      <c r="F58" s="14">
        <f>SUM(C58:E58)</f>
        <v>1378684.768732649</v>
      </c>
      <c r="G58" s="12"/>
      <c r="H58" s="14">
        <f>H57*(1+'Assumptions - Input Data For Re'!$B$16)</f>
        <v>248881.474180516</v>
      </c>
      <c r="I58" s="14">
        <f>I57*(1+'Assumptions - Input Data For Re'!$B$13)</f>
        <v>28787.499427902581</v>
      </c>
      <c r="J58" s="14">
        <f>IF(F58-H58+I58&lt;0,0,F58-H58+I58)</f>
        <v>1158590.793980036</v>
      </c>
    </row>
    <row r="59" ht="15" customHeight="1">
      <c r="A59" s="13">
        <f>A58+1</f>
        <v>2073</v>
      </c>
      <c r="B59" s="13">
        <f>B58+1</f>
        <v>86</v>
      </c>
      <c r="C59" s="14">
        <f>J58</f>
        <v>1158590.793980036</v>
      </c>
      <c r="D59" s="14">
        <v>0</v>
      </c>
      <c r="E59" s="14">
        <f>(C59+D59)*'Assumptions - Input Data For Re'!$B$15*0.75</f>
        <v>52136.585729101615</v>
      </c>
      <c r="F59" s="14">
        <f>SUM(C59:E59)</f>
        <v>1210727.379709138</v>
      </c>
      <c r="G59" s="12"/>
      <c r="H59" s="14">
        <f>H58*(1+'Assumptions - Input Data For Re'!$B$16)</f>
        <v>255103.5110350288</v>
      </c>
      <c r="I59" s="14">
        <f>I58*(1+'Assumptions - Input Data For Re'!$B$13)</f>
        <v>28931.436925042090</v>
      </c>
      <c r="J59" s="14">
        <f>IF(F59-H59+I59&lt;0,0,F59-H59+I59)</f>
        <v>984555.3055991508</v>
      </c>
    </row>
    <row r="60" ht="15" customHeight="1">
      <c r="A60" s="13">
        <f>A59+1</f>
        <v>2074</v>
      </c>
      <c r="B60" s="13">
        <f>B59+1</f>
        <v>87</v>
      </c>
      <c r="C60" s="14">
        <f>J59</f>
        <v>984555.3055991508</v>
      </c>
      <c r="D60" s="14">
        <v>0</v>
      </c>
      <c r="E60" s="14">
        <f>(C60+D60)*'Assumptions - Input Data For Re'!$B$15*0.75</f>
        <v>44304.988751961791</v>
      </c>
      <c r="F60" s="14">
        <f>SUM(C60:E60)</f>
        <v>1028860.294351113</v>
      </c>
      <c r="G60" s="12"/>
      <c r="H60" s="14">
        <f>H59*(1+'Assumptions - Input Data For Re'!$B$16)</f>
        <v>261481.0988109045</v>
      </c>
      <c r="I60" s="14">
        <f>I59*(1+'Assumptions - Input Data For Re'!$B$13)</f>
        <v>29076.0941096673</v>
      </c>
      <c r="J60" s="14">
        <f>IF(F60-H60+I60&lt;0,0,F60-H60+I60)</f>
        <v>796455.2896498754</v>
      </c>
    </row>
    <row r="61" ht="15" customHeight="1">
      <c r="A61" s="13">
        <f>A60+1</f>
        <v>2075</v>
      </c>
      <c r="B61" s="13">
        <f>B60+1</f>
        <v>88</v>
      </c>
      <c r="C61" s="14">
        <f>J60</f>
        <v>796455.2896498754</v>
      </c>
      <c r="D61" s="14">
        <v>0</v>
      </c>
      <c r="E61" s="14">
        <f>(C61+D61)*'Assumptions - Input Data For Re'!$B$15*0.75</f>
        <v>35840.488034244394</v>
      </c>
      <c r="F61" s="14">
        <f>SUM(C61:E61)</f>
        <v>832295.7776841198</v>
      </c>
      <c r="G61" s="12"/>
      <c r="H61" s="14">
        <f>H60*(1+'Assumptions - Input Data For Re'!$B$16)</f>
        <v>268018.1262811772</v>
      </c>
      <c r="I61" s="14">
        <f>I60*(1+'Assumptions - Input Data For Re'!$B$13)</f>
        <v>29221.474580215632</v>
      </c>
      <c r="J61" s="14">
        <f>IF(F61-H61+I61&lt;0,0,F61-H61+I61)</f>
        <v>593499.1259831582</v>
      </c>
    </row>
    <row r="62" ht="15" customHeight="1">
      <c r="A62" s="13">
        <f>A61+1</f>
        <v>2076</v>
      </c>
      <c r="B62" s="13">
        <f>B61+1</f>
        <v>89</v>
      </c>
      <c r="C62" s="14">
        <f>J61</f>
        <v>593499.1259831582</v>
      </c>
      <c r="D62" s="14">
        <v>0</v>
      </c>
      <c r="E62" s="14">
        <f>(C62+D62)*'Assumptions - Input Data For Re'!$B$15*0.75</f>
        <v>26707.460669242122</v>
      </c>
      <c r="F62" s="14">
        <f>SUM(C62:E62)</f>
        <v>620206.5866524003</v>
      </c>
      <c r="G62" s="12"/>
      <c r="H62" s="14">
        <f>H61*(1+'Assumptions - Input Data For Re'!$B$16)</f>
        <v>274718.5794382066</v>
      </c>
      <c r="I62" s="14">
        <f>I61*(1+'Assumptions - Input Data For Re'!$B$13)</f>
        <v>29367.581953116707</v>
      </c>
      <c r="J62" s="14">
        <f>IF(F62-H62+I62&lt;0,0,F62-H62+I62)</f>
        <v>374855.5891673104</v>
      </c>
    </row>
    <row r="63" ht="15" customHeight="1">
      <c r="A63" s="13">
        <f>A62+1</f>
        <v>2077</v>
      </c>
      <c r="B63" s="13">
        <f>B62+1</f>
        <v>90</v>
      </c>
      <c r="C63" s="14">
        <f>J62</f>
        <v>374855.5891673104</v>
      </c>
      <c r="D63" s="14">
        <v>0</v>
      </c>
      <c r="E63" s="14">
        <f>(C63+D63)*'Assumptions - Input Data For Re'!$B$15*0.75</f>
        <v>16868.501512528968</v>
      </c>
      <c r="F63" s="14">
        <f>SUM(C63:E63)</f>
        <v>391724.0906798394</v>
      </c>
      <c r="G63" s="12"/>
      <c r="H63" s="14">
        <f>H62*(1+'Assumptions - Input Data For Re'!$B$16)</f>
        <v>281586.5439241617</v>
      </c>
      <c r="I63" s="14">
        <f>I62*(1+'Assumptions - Input Data For Re'!$B$13)</f>
        <v>29514.419862882289</v>
      </c>
      <c r="J63" s="14">
        <f>IF(F63-H63+I63&lt;0,0,F63-H63+I63)</f>
        <v>139651.96661856</v>
      </c>
    </row>
    <row r="64" ht="15" customHeight="1">
      <c r="A64" s="13">
        <f>A63+1</f>
        <v>2078</v>
      </c>
      <c r="B64" s="13">
        <f>B63+1</f>
        <v>91</v>
      </c>
      <c r="C64" s="14">
        <f>J63</f>
        <v>139651.96661856</v>
      </c>
      <c r="D64" s="14">
        <v>0</v>
      </c>
      <c r="E64" s="14">
        <f>(C64+D64)*'Assumptions - Input Data For Re'!$B$15*0.75</f>
        <v>6284.338497835201</v>
      </c>
      <c r="F64" s="14">
        <f>SUM(C64:E64)</f>
        <v>145936.3051163952</v>
      </c>
      <c r="G64" s="12"/>
      <c r="H64" s="14">
        <f>H63*(1+'Assumptions - Input Data For Re'!$B$16)</f>
        <v>288626.2075222657</v>
      </c>
      <c r="I64" s="14">
        <f>I63*(1+'Assumptions - Input Data For Re'!$B$13)</f>
        <v>29661.9919621967</v>
      </c>
      <c r="J64" s="14">
        <f>IF(F64-H64+I64&lt;0,0,F64-H64+I64)</f>
        <v>0</v>
      </c>
    </row>
    <row r="65" ht="15" customHeight="1">
      <c r="A65" s="13">
        <f>A64+1</f>
        <v>2079</v>
      </c>
      <c r="B65" s="13">
        <f>B64+1</f>
        <v>92</v>
      </c>
      <c r="C65" s="14">
        <f>J64</f>
        <v>0</v>
      </c>
      <c r="D65" s="14">
        <v>0</v>
      </c>
      <c r="E65" s="14">
        <f>(C65+D65)*'Assumptions - Input Data For Re'!$B$15*0.75</f>
        <v>0</v>
      </c>
      <c r="F65" s="14">
        <f>SUM(C65:E65)</f>
        <v>0</v>
      </c>
      <c r="G65" s="12"/>
      <c r="H65" s="14">
        <f>H64*(1+'Assumptions - Input Data For Re'!$B$16)</f>
        <v>295841.8627103224</v>
      </c>
      <c r="I65" s="14">
        <f>I64*(1+'Assumptions - Input Data For Re'!$B$13)</f>
        <v>29810.301922007679</v>
      </c>
      <c r="J65" s="14">
        <f>IF(F65-H65+I65&lt;0,0,F65-H65+I65)</f>
        <v>0</v>
      </c>
    </row>
    <row r="66" ht="15" customHeight="1">
      <c r="A66" s="13">
        <f>A65+1</f>
        <v>2080</v>
      </c>
      <c r="B66" s="13">
        <f>B65+1</f>
        <v>93</v>
      </c>
      <c r="C66" s="14">
        <f>J65</f>
        <v>0</v>
      </c>
      <c r="D66" s="14">
        <v>0</v>
      </c>
      <c r="E66" s="14">
        <f>(C66+D66)*'Assumptions - Input Data For Re'!$B$15*0.75</f>
        <v>0</v>
      </c>
      <c r="F66" s="14">
        <f>SUM(C66:E66)</f>
        <v>0</v>
      </c>
      <c r="G66" s="12"/>
      <c r="H66" s="14">
        <f>H65*(1+'Assumptions - Input Data For Re'!$B$16)</f>
        <v>303237.9092780804</v>
      </c>
      <c r="I66" s="14">
        <f>I65*(1+'Assumptions - Input Data For Re'!$B$13)</f>
        <v>29959.353431617714</v>
      </c>
      <c r="J66" s="14">
        <f>IF(F66-H66+I66&lt;0,0,F66-H66+I66)</f>
        <v>0</v>
      </c>
    </row>
    <row r="67" ht="15" customHeight="1">
      <c r="A67" s="13">
        <f>A66+1</f>
        <v>2081</v>
      </c>
      <c r="B67" s="13">
        <f>B66+1</f>
        <v>94</v>
      </c>
      <c r="C67" s="14">
        <f>J66</f>
        <v>0</v>
      </c>
      <c r="D67" s="14">
        <v>0</v>
      </c>
      <c r="E67" s="14">
        <f>(C67+D67)*'Assumptions - Input Data For Re'!$B$15*0.75</f>
        <v>0</v>
      </c>
      <c r="F67" s="14">
        <f>SUM(C67:E67)</f>
        <v>0</v>
      </c>
      <c r="G67" s="12"/>
      <c r="H67" s="14">
        <f>H66*(1+'Assumptions - Input Data For Re'!$B$16)</f>
        <v>310818.8570100324</v>
      </c>
      <c r="I67" s="14">
        <f>I66*(1+'Assumptions - Input Data For Re'!$B$13)</f>
        <v>30109.1501987758</v>
      </c>
      <c r="J67" s="14">
        <f>IF(F67-H67+I67&lt;0,0,F67-H67+I67)</f>
        <v>0</v>
      </c>
    </row>
    <row r="68" ht="15" customHeight="1">
      <c r="A68" s="13">
        <f>A67+1</f>
        <v>2082</v>
      </c>
      <c r="B68" s="13">
        <f>B67+1</f>
        <v>95</v>
      </c>
      <c r="C68" s="14">
        <f>J67</f>
        <v>0</v>
      </c>
      <c r="D68" s="14">
        <v>0</v>
      </c>
      <c r="E68" s="14">
        <f>(C68+D68)*'Assumptions - Input Data For Re'!$B$15*0.75</f>
        <v>0</v>
      </c>
      <c r="F68" s="14">
        <f>SUM(C68:E68)</f>
        <v>0</v>
      </c>
      <c r="G68" s="12"/>
      <c r="H68" s="14">
        <f>H67*(1+'Assumptions - Input Data For Re'!$B$16)</f>
        <v>318589.3284352832</v>
      </c>
      <c r="I68" s="14">
        <f>I67*(1+'Assumptions - Input Data For Re'!$B$13)</f>
        <v>30259.695949769673</v>
      </c>
      <c r="J68" s="14">
        <f>IF(F68-H68+I68&lt;0,0,F68-H68+I68)</f>
        <v>0</v>
      </c>
    </row>
    <row r="69" ht="15" customHeight="1">
      <c r="A69" s="13">
        <f>A68+1</f>
        <v>2083</v>
      </c>
      <c r="B69" s="13">
        <f>B68+1</f>
        <v>96</v>
      </c>
      <c r="C69" s="14">
        <f>J68</f>
        <v>0</v>
      </c>
      <c r="D69" s="14">
        <v>0</v>
      </c>
      <c r="E69" s="14">
        <f>(C69+D69)*'Assumptions - Input Data For Re'!$B$15*0.75</f>
        <v>0</v>
      </c>
      <c r="F69" s="14">
        <f>SUM(C69:E69)</f>
        <v>0</v>
      </c>
      <c r="G69" s="12"/>
      <c r="H69" s="14">
        <f>H68*(1+'Assumptions - Input Data For Re'!$B$16)</f>
        <v>326554.0616461652</v>
      </c>
      <c r="I69" s="14">
        <f>I68*(1+'Assumptions - Input Data For Re'!$B$13)</f>
        <v>30410.994429518520</v>
      </c>
      <c r="J69" s="14">
        <f>IF(F69-H69+I69&lt;0,0,F69-H69+I69)</f>
        <v>0</v>
      </c>
    </row>
    <row r="70" ht="15" customHeight="1">
      <c r="A70" s="13">
        <f>A69+1</f>
        <v>2084</v>
      </c>
      <c r="B70" s="13">
        <f>B69+1</f>
        <v>97</v>
      </c>
      <c r="C70" s="14">
        <f>J69</f>
        <v>0</v>
      </c>
      <c r="D70" s="14">
        <v>0</v>
      </c>
      <c r="E70" s="14">
        <f>(C70+D70)*'Assumptions - Input Data For Re'!$B$15*0.75</f>
        <v>0</v>
      </c>
      <c r="F70" s="14">
        <f>SUM(C70:E70)</f>
        <v>0</v>
      </c>
      <c r="G70" s="12"/>
      <c r="H70" s="14">
        <f>H69*(1+'Assumptions - Input Data For Re'!$B$16)</f>
        <v>334717.9131873193</v>
      </c>
      <c r="I70" s="14">
        <f>I69*(1+'Assumptions - Input Data For Re'!$B$13)</f>
        <v>30563.049401666110</v>
      </c>
      <c r="J70" s="14">
        <f>IF(F70-H70+I70&lt;0,0,F70-H70+I70)</f>
        <v>0</v>
      </c>
    </row>
    <row r="71" ht="15" customHeight="1">
      <c r="A71" s="13">
        <f>A70+1</f>
        <v>2085</v>
      </c>
      <c r="B71" s="13">
        <f>B70+1</f>
        <v>98</v>
      </c>
      <c r="C71" s="14">
        <f>J70</f>
        <v>0</v>
      </c>
      <c r="D71" s="14">
        <v>0</v>
      </c>
      <c r="E71" s="14">
        <f>(C71+D71)*'Assumptions - Input Data For Re'!$B$15*0.75</f>
        <v>0</v>
      </c>
      <c r="F71" s="14">
        <f>SUM(C71:E71)</f>
        <v>0</v>
      </c>
      <c r="G71" s="12"/>
      <c r="H71" s="14">
        <f>H70*(1+'Assumptions - Input Data For Re'!$B$16)</f>
        <v>343085.8610170023</v>
      </c>
      <c r="I71" s="14">
        <f>I70*(1+'Assumptions - Input Data For Re'!$B$13)</f>
        <v>30715.864648674436</v>
      </c>
      <c r="J71" s="14">
        <f>IF(F71-H71+I71&lt;0,0,F71-H71+I71)</f>
        <v>0</v>
      </c>
    </row>
    <row r="72" ht="15" customHeight="1">
      <c r="A72" s="13">
        <f>A71+1</f>
        <v>2086</v>
      </c>
      <c r="B72" s="13">
        <f>B71+1</f>
        <v>99</v>
      </c>
      <c r="C72" s="14">
        <f>J71</f>
        <v>0</v>
      </c>
      <c r="D72" s="14">
        <v>0</v>
      </c>
      <c r="E72" s="14">
        <f>(C72+D72)*'Assumptions - Input Data For Re'!$B$15*0.75</f>
        <v>0</v>
      </c>
      <c r="F72" s="14">
        <f>SUM(C72:E72)</f>
        <v>0</v>
      </c>
      <c r="G72" s="12"/>
      <c r="H72" s="14">
        <f>H71*(1+'Assumptions - Input Data For Re'!$B$16)</f>
        <v>351663.0075424273</v>
      </c>
      <c r="I72" s="14">
        <f>I71*(1+'Assumptions - Input Data For Re'!$B$13)</f>
        <v>30869.4439719178</v>
      </c>
      <c r="J72" s="14">
        <f>IF(F72-H72+I72&lt;0,0,F72-H72+I72)</f>
        <v>0</v>
      </c>
    </row>
    <row r="73" ht="15" customHeight="1">
      <c r="A73" s="13">
        <f>A72+1</f>
        <v>2087</v>
      </c>
      <c r="B73" s="13">
        <f>B72+1</f>
        <v>100</v>
      </c>
      <c r="C73" s="14">
        <f>J72</f>
        <v>0</v>
      </c>
      <c r="D73" s="14">
        <v>0</v>
      </c>
      <c r="E73" s="14">
        <f>(C73+D73)*'Assumptions - Input Data For Re'!$B$15*0.75</f>
        <v>0</v>
      </c>
      <c r="F73" s="14">
        <f>SUM(C73:E73)</f>
        <v>0</v>
      </c>
      <c r="G73" s="12"/>
      <c r="H73" s="14">
        <f>H72*(1+'Assumptions - Input Data For Re'!$B$16)</f>
        <v>360454.5827309879</v>
      </c>
      <c r="I73" s="14">
        <f>I72*(1+'Assumptions - Input Data For Re'!$B$13)</f>
        <v>31023.791191777389</v>
      </c>
      <c r="J73" s="14">
        <f>IF(F73-H73+I73&lt;0,0,F73-H73+I73)</f>
        <v>0</v>
      </c>
    </row>
  </sheetData>
  <conditionalFormatting sqref="G1 C3:F73 H3:J73">
    <cfRule type="cellIs" dxfId="1" priority="1" operator="less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